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261" documentId="8_{C8F5EEF7-B426-431A-BA4A-3F6E96648ADE}" xr6:coauthVersionLast="47" xr6:coauthVersionMax="47" xr10:uidLastSave="{14B7ACFB-85D1-4043-BB01-933A274B3103}"/>
  <bookViews>
    <workbookView xWindow="3080" yWindow="430" windowWidth="32410" windowHeight="20230" activeTab="1" xr2:uid="{00000000-000D-0000-FFFF-FFFF00000000}"/>
  </bookViews>
  <sheets>
    <sheet name="RESUMEN" sheetId="5" r:id="rId1"/>
    <sheet name="DESGLOSE" sheetId="4" r:id="rId2"/>
    <sheet name="Resumen (pliego anterior)" sheetId="3" r:id="rId3"/>
    <sheet name="Desglose (pliego anterior)" sheetId="2" r:id="rId4"/>
  </sheets>
  <definedNames>
    <definedName name="_xlnm.Print_Area" localSheetId="3">'Desglose (pliego anterior)'!$A$1:$K$28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K24" i="4"/>
  <c r="K26" i="4" s="1"/>
  <c r="C10" i="5"/>
  <c r="F8" i="5" l="1"/>
  <c r="I5" i="4"/>
  <c r="I6" i="4"/>
  <c r="I7" i="4"/>
  <c r="I8" i="4"/>
  <c r="I9" i="4"/>
  <c r="I10" i="4"/>
  <c r="H5" i="4"/>
  <c r="H6" i="4"/>
  <c r="H7" i="4"/>
  <c r="H8" i="4"/>
  <c r="H9" i="4"/>
  <c r="H10" i="4"/>
  <c r="G5" i="4"/>
  <c r="G6" i="4"/>
  <c r="G7" i="4"/>
  <c r="G8" i="4"/>
  <c r="G9" i="4"/>
  <c r="G10" i="4"/>
  <c r="D5" i="4"/>
  <c r="D6" i="4"/>
  <c r="D7" i="4"/>
  <c r="D8" i="4"/>
  <c r="D9" i="4"/>
  <c r="D10" i="4"/>
  <c r="F5" i="4"/>
  <c r="F6" i="4"/>
  <c r="F7" i="4"/>
  <c r="F8" i="4"/>
  <c r="F9" i="4"/>
  <c r="F10" i="4"/>
  <c r="E5" i="4"/>
  <c r="E6" i="4"/>
  <c r="E7" i="4"/>
  <c r="E8" i="4"/>
  <c r="E9" i="4"/>
  <c r="E10" i="4"/>
  <c r="I4" i="4"/>
  <c r="H4" i="4"/>
  <c r="G4" i="4"/>
  <c r="F4" i="4"/>
  <c r="E4" i="4"/>
  <c r="I12" i="4"/>
  <c r="I13" i="4"/>
  <c r="I14" i="4"/>
  <c r="H12" i="4"/>
  <c r="H13" i="4"/>
  <c r="H14" i="4"/>
  <c r="G12" i="4"/>
  <c r="G13" i="4"/>
  <c r="G14" i="4"/>
  <c r="F12" i="4"/>
  <c r="F13" i="4"/>
  <c r="F14" i="4"/>
  <c r="E12" i="4"/>
  <c r="E13" i="4"/>
  <c r="E14" i="4"/>
  <c r="I11" i="4"/>
  <c r="H11" i="4"/>
  <c r="G11" i="4"/>
  <c r="F11" i="4"/>
  <c r="E11" i="4"/>
  <c r="I23" i="4"/>
  <c r="I17" i="4"/>
  <c r="I18" i="4"/>
  <c r="I19" i="4"/>
  <c r="I20" i="4"/>
  <c r="H23" i="4"/>
  <c r="H17" i="4"/>
  <c r="H18" i="4"/>
  <c r="H19" i="4"/>
  <c r="H20" i="4"/>
  <c r="G23" i="4"/>
  <c r="G17" i="4"/>
  <c r="G18" i="4"/>
  <c r="G19" i="4"/>
  <c r="G20" i="4"/>
  <c r="F23" i="4"/>
  <c r="F17" i="4"/>
  <c r="F18" i="4"/>
  <c r="F19" i="4"/>
  <c r="F20" i="4"/>
  <c r="E23" i="4"/>
  <c r="E17" i="4"/>
  <c r="E18" i="4"/>
  <c r="E19" i="4"/>
  <c r="E20" i="4"/>
  <c r="D23" i="4"/>
  <c r="D17" i="4"/>
  <c r="D18" i="4"/>
  <c r="D19" i="4"/>
  <c r="D20" i="4"/>
  <c r="I22" i="4"/>
  <c r="H22" i="4"/>
  <c r="G22" i="4"/>
  <c r="F22" i="4"/>
  <c r="E22" i="4"/>
  <c r="I16" i="4"/>
  <c r="H16" i="4"/>
  <c r="G16" i="4"/>
  <c r="F16" i="4"/>
  <c r="E16" i="4"/>
  <c r="D22" i="4"/>
  <c r="D16" i="4"/>
  <c r="D14" i="4"/>
  <c r="D13" i="4"/>
  <c r="D12" i="4"/>
  <c r="D11" i="4"/>
  <c r="D4" i="4"/>
  <c r="C23" i="4" l="1"/>
  <c r="K23" i="4" s="1"/>
  <c r="C22" i="4"/>
  <c r="K22" i="4" s="1"/>
  <c r="C20" i="4"/>
  <c r="K20" i="4" s="1"/>
  <c r="C17" i="4"/>
  <c r="K17" i="4" s="1"/>
  <c r="C18" i="4"/>
  <c r="K18" i="4" s="1"/>
  <c r="C19" i="4"/>
  <c r="K19" i="4" s="1"/>
  <c r="C16" i="4"/>
  <c r="K16" i="4" s="1"/>
  <c r="C14" i="4"/>
  <c r="K14" i="4" s="1"/>
  <c r="C5" i="4"/>
  <c r="K5" i="4" s="1"/>
  <c r="C6" i="4"/>
  <c r="K6" i="4" s="1"/>
  <c r="C7" i="4"/>
  <c r="K7" i="4" s="1"/>
  <c r="C8" i="4"/>
  <c r="K8" i="4" s="1"/>
  <c r="C9" i="4"/>
  <c r="K9" i="4" s="1"/>
  <c r="C10" i="4"/>
  <c r="K10" i="4" s="1"/>
  <c r="C11" i="4"/>
  <c r="K11" i="4" s="1"/>
  <c r="C12" i="4"/>
  <c r="K12" i="4" s="1"/>
  <c r="C13" i="4"/>
  <c r="K13" i="4" s="1"/>
  <c r="C4" i="4"/>
  <c r="K4" i="4" s="1"/>
  <c r="C26" i="4" l="1"/>
  <c r="C3" i="5" l="1"/>
  <c r="B26" i="4"/>
  <c r="K20" i="2"/>
  <c r="K19" i="2"/>
  <c r="I24" i="2"/>
  <c r="I18" i="2"/>
  <c r="I19" i="2"/>
  <c r="I20" i="2"/>
  <c r="I21" i="2"/>
  <c r="I5" i="2"/>
  <c r="I6" i="2"/>
  <c r="I7" i="2"/>
  <c r="I8" i="2"/>
  <c r="I9" i="2"/>
  <c r="I10" i="2"/>
  <c r="I11" i="2"/>
  <c r="I12" i="2"/>
  <c r="I13" i="2"/>
  <c r="I14" i="2"/>
  <c r="I15" i="2"/>
  <c r="H24" i="2"/>
  <c r="H18" i="2"/>
  <c r="H19" i="2"/>
  <c r="H20" i="2"/>
  <c r="H21" i="2"/>
  <c r="G24" i="2"/>
  <c r="G19" i="2"/>
  <c r="G20" i="2"/>
  <c r="G21" i="2"/>
  <c r="E24" i="2"/>
  <c r="E19" i="2"/>
  <c r="E20" i="2"/>
  <c r="E21" i="2"/>
  <c r="E17" i="2"/>
  <c r="E18" i="2"/>
  <c r="D26" i="4" l="1"/>
  <c r="H26" i="4"/>
  <c r="C8" i="5" s="1"/>
  <c r="E26" i="4"/>
  <c r="C5" i="5" s="1"/>
  <c r="I26" i="4"/>
  <c r="C9" i="5" s="1"/>
  <c r="F26" i="4"/>
  <c r="C6" i="5" s="1"/>
  <c r="I23" i="2"/>
  <c r="I17" i="2"/>
  <c r="I4" i="2"/>
  <c r="H5" i="2"/>
  <c r="H6" i="2"/>
  <c r="G23" i="2"/>
  <c r="H23" i="2" s="1"/>
  <c r="G18" i="2"/>
  <c r="G17" i="2"/>
  <c r="H17" i="2" s="1"/>
  <c r="G15" i="2"/>
  <c r="H15" i="2" s="1"/>
  <c r="G5" i="2"/>
  <c r="G6" i="2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4" i="2"/>
  <c r="H4" i="2" s="1"/>
  <c r="E11" i="2"/>
  <c r="E23" i="2"/>
  <c r="E5" i="2"/>
  <c r="E6" i="2"/>
  <c r="E7" i="2"/>
  <c r="E8" i="2"/>
  <c r="E9" i="2"/>
  <c r="E10" i="2"/>
  <c r="E12" i="2"/>
  <c r="E13" i="2"/>
  <c r="E14" i="2"/>
  <c r="E15" i="2"/>
  <c r="C26" i="2"/>
  <c r="C4" i="5" l="1"/>
  <c r="G26" i="4"/>
  <c r="C7" i="5" s="1"/>
  <c r="E8" i="5" s="1"/>
  <c r="G8" i="5" s="1"/>
  <c r="K24" i="2"/>
  <c r="K23" i="2"/>
  <c r="K21" i="2"/>
  <c r="K18" i="2"/>
  <c r="K17" i="2"/>
  <c r="K15" i="2"/>
  <c r="K14" i="2"/>
  <c r="K13" i="2"/>
  <c r="K12" i="2"/>
  <c r="K11" i="2"/>
  <c r="K10" i="2"/>
  <c r="K9" i="2"/>
  <c r="K8" i="2"/>
  <c r="K7" i="2"/>
  <c r="K6" i="2"/>
  <c r="K5" i="2"/>
  <c r="K4" i="2"/>
  <c r="G26" i="2"/>
  <c r="C6" i="3" s="1"/>
  <c r="E26" i="2"/>
  <c r="C4" i="3" s="1"/>
  <c r="F26" i="2"/>
  <c r="C5" i="3" s="1"/>
  <c r="H26" i="2"/>
  <c r="C7" i="3" s="1"/>
  <c r="I26" i="2"/>
  <c r="C8" i="3" s="1"/>
  <c r="J26" i="2"/>
  <c r="C9" i="3" s="1"/>
  <c r="D26" i="2"/>
  <c r="C3" i="3" s="1"/>
  <c r="C11" i="5" l="1"/>
  <c r="C10" i="3"/>
  <c r="K26" i="2"/>
</calcChain>
</file>

<file path=xl/sharedStrings.xml><?xml version="1.0" encoding="utf-8"?>
<sst xmlns="http://schemas.openxmlformats.org/spreadsheetml/2006/main" count="142" uniqueCount="53">
  <si>
    <t>Análisis de los proyectos con un estudio previo técnico-económico-jurídico de cada activo</t>
  </si>
  <si>
    <t>Análisis estructural de las naves</t>
  </si>
  <si>
    <t>Redacción del proyecto ejecutivo</t>
  </si>
  <si>
    <t xml:space="preserve">Dirección Facultativa de las obras. </t>
  </si>
  <si>
    <t>Tramitaciones y gestiones con las compañías y administraciones públicas</t>
  </si>
  <si>
    <t>TIPO</t>
  </si>
  <si>
    <t>CUBIERTA</t>
  </si>
  <si>
    <t>TOTAL</t>
  </si>
  <si>
    <t>A.1.1</t>
  </si>
  <si>
    <t>VARIANT</t>
  </si>
  <si>
    <t>A.1.2</t>
  </si>
  <si>
    <t>A.2.2</t>
  </si>
  <si>
    <t>YPSILON</t>
  </si>
  <si>
    <t>A.4.1</t>
  </si>
  <si>
    <t>A.4.2</t>
  </si>
  <si>
    <t>A.5.1</t>
  </si>
  <si>
    <t>A.5.2</t>
  </si>
  <si>
    <t>A.7.1.2</t>
  </si>
  <si>
    <t>A.8.1.2</t>
  </si>
  <si>
    <t>A.8.2.1</t>
  </si>
  <si>
    <t>A.8.2.2</t>
  </si>
  <si>
    <t>PLANA</t>
  </si>
  <si>
    <t>SUPERFICIE CUBIERTA</t>
  </si>
  <si>
    <t>Valoración técnica de las ofertas</t>
  </si>
  <si>
    <t>Elaboración de los pliegos técnicos y de bases</t>
  </si>
  <si>
    <t>ZAL Port (Prat)</t>
  </si>
  <si>
    <t>ZAL Port - Ciutat</t>
  </si>
  <si>
    <t>ZAL Port</t>
  </si>
  <si>
    <t>m2</t>
  </si>
  <si>
    <t>TRABAJOS INGENIERIA</t>
  </si>
  <si>
    <t>NUM.</t>
  </si>
  <si>
    <t>DESCRIPCIÓN</t>
  </si>
  <si>
    <t>PRECIO</t>
  </si>
  <si>
    <t>Elaboración de los pliegos técnicos y de bases para las licitaciones de los trabajos de implantación de las placas fotovoltaicas</t>
  </si>
  <si>
    <t>Valoraciones técnicas de las ofertas</t>
  </si>
  <si>
    <t>ZAL Port BCN</t>
  </si>
  <si>
    <t>A.22.1</t>
  </si>
  <si>
    <t>A.24.1</t>
  </si>
  <si>
    <t>A.24.2</t>
  </si>
  <si>
    <t>A.25.1</t>
  </si>
  <si>
    <t>A.25.2</t>
  </si>
  <si>
    <t>A.23.2</t>
  </si>
  <si>
    <t>A.35</t>
  </si>
  <si>
    <t>A.8.3.1-2</t>
  </si>
  <si>
    <t>Importe de licitación:</t>
  </si>
  <si>
    <t>Estudio de producción y demanda de energia para valorar las diferentes conexiones de las instalaciones FV en ZAL Port i ZAL Ciutat</t>
  </si>
  <si>
    <t>SUPERFICIE CUBIERTA (m2)</t>
  </si>
  <si>
    <t>ZAL Port PRAT</t>
  </si>
  <si>
    <t>ZAL Port PRAT (Zona Fred)</t>
  </si>
  <si>
    <t>Precio FINAL</t>
  </si>
  <si>
    <t>Precio capitulo 8</t>
  </si>
  <si>
    <t>Precio capitulos 1-7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</si>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</sst>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8.0500000000000007"/>
      <color theme="0"/>
      <name val="Arial Narrow"/>
      <family val="2"/>
    </font>
    <font>
      <sz val="8.0500000000000007"/>
      <color indexed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indexed="9"/>
      <name val="Calibri"/>
      <family val="2"/>
      <scheme val="minor"/>
    </font>
    <font>
      <sz val="12"/>
      <color theme="1"/>
      <name val="Symbol"/>
      <family val="1"/>
      <charset val="2"/>
    </font>
    <font>
      <sz val="1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</font>
    <font>
      <sz val="8"/>
      <color theme="1"/>
      <name val="Aptos Narrow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rgb="FF0073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7" fillId="4" borderId="3" xfId="2" applyFont="1" applyFill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/>
    </xf>
    <xf numFmtId="4" fontId="8" fillId="0" borderId="4" xfId="2" applyNumberFormat="1" applyFont="1" applyBorder="1" applyAlignment="1">
      <alignment horizontal="center" vertical="center"/>
    </xf>
    <xf numFmtId="3" fontId="8" fillId="5" borderId="5" xfId="2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4" fontId="8" fillId="0" borderId="5" xfId="2" applyNumberFormat="1" applyFont="1" applyBorder="1" applyAlignment="1">
      <alignment horizontal="center" vertical="center"/>
    </xf>
    <xf numFmtId="3" fontId="8" fillId="5" borderId="6" xfId="2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4" fontId="8" fillId="0" borderId="6" xfId="2" applyNumberFormat="1" applyFont="1" applyBorder="1" applyAlignment="1">
      <alignment horizontal="center" vertical="center"/>
    </xf>
    <xf numFmtId="0" fontId="11" fillId="6" borderId="0" xfId="2" applyFont="1" applyFill="1" applyAlignment="1">
      <alignment vertical="center"/>
    </xf>
    <xf numFmtId="4" fontId="11" fillId="6" borderId="0" xfId="2" applyNumberFormat="1" applyFont="1" applyFill="1" applyAlignment="1">
      <alignment vertical="center"/>
    </xf>
    <xf numFmtId="0" fontId="12" fillId="0" borderId="0" xfId="0" applyFont="1" applyAlignment="1">
      <alignment horizontal="justify" vertical="center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8" fontId="3" fillId="0" borderId="7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" fontId="13" fillId="8" borderId="1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13" fillId="9" borderId="12" xfId="0" applyNumberFormat="1" applyFont="1" applyFill="1" applyBorder="1" applyAlignment="1">
      <alignment horizontal="center"/>
    </xf>
    <xf numFmtId="164" fontId="3" fillId="10" borderId="7" xfId="0" applyNumberFormat="1" applyFont="1" applyFill="1" applyBorder="1" applyAlignment="1">
      <alignment vertical="center"/>
    </xf>
    <xf numFmtId="44" fontId="3" fillId="10" borderId="7" xfId="1" applyFont="1" applyFill="1" applyBorder="1" applyAlignment="1">
      <alignment vertical="center"/>
    </xf>
    <xf numFmtId="164" fontId="0" fillId="0" borderId="0" xfId="0" applyNumberFormat="1"/>
    <xf numFmtId="2" fontId="0" fillId="0" borderId="0" xfId="0" applyNumberFormat="1"/>
    <xf numFmtId="44" fontId="14" fillId="0" borderId="6" xfId="1" applyFont="1" applyBorder="1" applyAlignment="1">
      <alignment horizontal="center" vertical="center"/>
    </xf>
    <xf numFmtId="44" fontId="11" fillId="6" borderId="0" xfId="1" applyFont="1" applyFill="1" applyAlignment="1">
      <alignment vertical="center"/>
    </xf>
    <xf numFmtId="0" fontId="10" fillId="0" borderId="7" xfId="0" applyFont="1" applyBorder="1" applyAlignment="1">
      <alignment vertical="center" wrapText="1"/>
    </xf>
    <xf numFmtId="3" fontId="8" fillId="5" borderId="7" xfId="2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7" fillId="4" borderId="0" xfId="2" applyFont="1" applyFill="1" applyAlignment="1">
      <alignment horizontal="left" vertical="center" wrapText="1"/>
    </xf>
    <xf numFmtId="0" fontId="8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center" vertical="center"/>
    </xf>
    <xf numFmtId="4" fontId="8" fillId="0" borderId="7" xfId="2" applyNumberFormat="1" applyFont="1" applyBorder="1" applyAlignment="1">
      <alignment horizontal="center" vertical="center"/>
    </xf>
    <xf numFmtId="0" fontId="17" fillId="0" borderId="0" xfId="0" applyFont="1"/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3" borderId="7" xfId="0" applyFont="1" applyFill="1" applyBorder="1" applyAlignment="1">
      <alignment horizontal="right" vertical="center" wrapText="1"/>
    </xf>
    <xf numFmtId="4" fontId="21" fillId="8" borderId="12" xfId="0" applyNumberFormat="1" applyFont="1" applyFill="1" applyBorder="1" applyAlignment="1">
      <alignment horizontal="right" vertical="center"/>
    </xf>
    <xf numFmtId="4" fontId="21" fillId="9" borderId="12" xfId="0" applyNumberFormat="1" applyFont="1" applyFill="1" applyBorder="1" applyAlignment="1">
      <alignment horizontal="right" vertical="center"/>
    </xf>
    <xf numFmtId="44" fontId="24" fillId="0" borderId="0" xfId="0" applyNumberFormat="1" applyFont="1"/>
    <xf numFmtId="0" fontId="2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44" fontId="0" fillId="0" borderId="0" xfId="0" applyNumberFormat="1"/>
    <xf numFmtId="44" fontId="0" fillId="0" borderId="0" xfId="1" applyFont="1" applyFill="1" applyBorder="1"/>
    <xf numFmtId="0" fontId="15" fillId="0" borderId="0" xfId="0" applyFont="1" applyAlignment="1">
      <alignment horizontal="right"/>
    </xf>
    <xf numFmtId="44" fontId="0" fillId="10" borderId="16" xfId="0" applyNumberFormat="1" applyFill="1" applyBorder="1"/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44" fontId="25" fillId="12" borderId="15" xfId="0" applyNumberFormat="1" applyFont="1" applyFill="1" applyBorder="1"/>
    <xf numFmtId="44" fontId="25" fillId="13" borderId="15" xfId="0" applyNumberFormat="1" applyFont="1" applyFill="1" applyBorder="1"/>
    <xf numFmtId="0" fontId="13" fillId="0" borderId="0" xfId="0" applyFont="1"/>
    <xf numFmtId="0" fontId="26" fillId="0" borderId="0" xfId="0" applyFont="1" applyAlignment="1">
      <alignment horizontal="center"/>
    </xf>
    <xf numFmtId="44" fontId="13" fillId="0" borderId="0" xfId="0" applyNumberFormat="1" applyFont="1"/>
    <xf numFmtId="44" fontId="24" fillId="0" borderId="7" xfId="0" applyNumberFormat="1" applyFont="1" applyBorder="1"/>
    <xf numFmtId="44" fontId="11" fillId="0" borderId="0" xfId="1" applyFont="1" applyFill="1" applyAlignment="1">
      <alignment vertical="center"/>
    </xf>
    <xf numFmtId="44" fontId="14" fillId="0" borderId="6" xfId="1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right" vertical="center"/>
    </xf>
    <xf numFmtId="164" fontId="4" fillId="14" borderId="1" xfId="0" applyNumberFormat="1" applyFont="1" applyFill="1" applyBorder="1" applyAlignment="1">
      <alignment vertical="center"/>
    </xf>
    <xf numFmtId="164" fontId="4" fillId="15" borderId="1" xfId="0" applyNumberFormat="1" applyFont="1" applyFill="1" applyBorder="1" applyAlignment="1">
      <alignment vertical="center"/>
    </xf>
    <xf numFmtId="0" fontId="27" fillId="15" borderId="7" xfId="0" applyFont="1" applyFill="1" applyBorder="1" applyAlignment="1">
      <alignment horizontal="center" vertical="center"/>
    </xf>
    <xf numFmtId="4" fontId="28" fillId="15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7" fillId="4" borderId="0" xfId="2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3" fillId="11" borderId="10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_Hoja1" xfId="2" xr:uid="{A02C429C-6210-4BBF-A239-406DF9888946}"/>
  </cellStyles>
  <dxfs count="0"/>
  <tableStyles count="0" defaultTableStyle="TableStyleMedium2" defaultPivotStyle="PivotStyleMedium9"/>
  <colors>
    <mruColors>
      <color rgb="FFFFFF99"/>
      <color rgb="FF007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A558-4978-462D-8A1C-7FA3DD360E8B}">
  <dimension ref="A1:H27"/>
  <sheetViews>
    <sheetView zoomScale="130" zoomScaleNormal="130" workbookViewId="0">
      <selection activeCell="C11" sqref="C11"/>
    </sheetView>
  </sheetViews>
  <sheetFormatPr baseColWidth="10" defaultColWidth="9.1796875" defaultRowHeight="14.5" x14ac:dyDescent="0.35"/>
  <cols>
    <col min="1" max="1" width="4.453125" bestFit="1" customWidth="1"/>
    <col min="2" max="2" width="68.81640625" customWidth="1"/>
    <col min="3" max="3" width="11.6328125" bestFit="1" customWidth="1"/>
    <col min="4" max="4" width="12.54296875" bestFit="1" customWidth="1"/>
    <col min="5" max="5" width="17.54296875" bestFit="1" customWidth="1"/>
    <col min="6" max="6" width="13.1796875" bestFit="1" customWidth="1"/>
    <col min="7" max="7" width="14.90625" bestFit="1" customWidth="1"/>
    <col min="8" max="8" width="13" bestFit="1" customWidth="1"/>
    <col min="9" max="9" width="11.90625" bestFit="1" customWidth="1"/>
  </cols>
  <sheetData>
    <row r="1" spans="1:8" x14ac:dyDescent="0.35">
      <c r="A1" s="40"/>
      <c r="B1" s="79" t="s">
        <v>29</v>
      </c>
      <c r="C1" s="79"/>
    </row>
    <row r="2" spans="1:8" x14ac:dyDescent="0.35">
      <c r="A2" s="41" t="s">
        <v>30</v>
      </c>
      <c r="B2" s="42" t="s">
        <v>31</v>
      </c>
      <c r="C2" s="43" t="s">
        <v>32</v>
      </c>
    </row>
    <row r="3" spans="1:8" x14ac:dyDescent="0.35">
      <c r="A3" s="38">
        <v>1</v>
      </c>
      <c r="B3" s="39" t="s">
        <v>0</v>
      </c>
      <c r="C3" s="70">
        <f>DESGLOSE!C26</f>
        <v>11505.75</v>
      </c>
      <c r="E3" s="56"/>
    </row>
    <row r="4" spans="1:8" x14ac:dyDescent="0.35">
      <c r="A4" s="38">
        <v>2</v>
      </c>
      <c r="B4" s="37" t="s">
        <v>1</v>
      </c>
      <c r="C4" s="70">
        <f>DESGLOSE!D26</f>
        <v>80377.521003750007</v>
      </c>
      <c r="E4" s="56"/>
    </row>
    <row r="5" spans="1:8" x14ac:dyDescent="0.35">
      <c r="A5" s="38">
        <v>3</v>
      </c>
      <c r="B5" s="37" t="s">
        <v>2</v>
      </c>
      <c r="C5" s="70">
        <f>DESGLOSE!E26</f>
        <v>90657.375</v>
      </c>
      <c r="E5" s="56"/>
    </row>
    <row r="6" spans="1:8" ht="21.5" thickBot="1" x14ac:dyDescent="0.4">
      <c r="A6" s="38">
        <v>4</v>
      </c>
      <c r="B6" s="37" t="s">
        <v>33</v>
      </c>
      <c r="C6" s="70">
        <f>DESGLOSE!F26</f>
        <v>14612.3025</v>
      </c>
      <c r="E6" s="56"/>
    </row>
    <row r="7" spans="1:8" x14ac:dyDescent="0.35">
      <c r="A7" s="38">
        <v>5</v>
      </c>
      <c r="B7" s="37" t="s">
        <v>34</v>
      </c>
      <c r="C7" s="70">
        <f>DESGLOSE!G26</f>
        <v>5844.9210000000021</v>
      </c>
      <c r="E7" s="63" t="s">
        <v>51</v>
      </c>
      <c r="F7" s="63" t="s">
        <v>49</v>
      </c>
      <c r="G7" s="64" t="s">
        <v>50</v>
      </c>
    </row>
    <row r="8" spans="1:8" ht="15" thickBot="1" x14ac:dyDescent="0.4">
      <c r="A8" s="38">
        <v>6</v>
      </c>
      <c r="B8" s="37" t="s">
        <v>3</v>
      </c>
      <c r="C8" s="70">
        <f>DESGLOSE!H26</f>
        <v>88844.227499999979</v>
      </c>
      <c r="E8" s="65">
        <f>SUM(C3:C9)</f>
        <v>338892.67950375</v>
      </c>
      <c r="F8" s="66">
        <f>C14</f>
        <v>350000</v>
      </c>
      <c r="G8" s="62">
        <f>F8-E8</f>
        <v>11107.320496250002</v>
      </c>
    </row>
    <row r="9" spans="1:8" x14ac:dyDescent="0.35">
      <c r="A9" s="38">
        <v>7</v>
      </c>
      <c r="B9" s="37" t="s">
        <v>4</v>
      </c>
      <c r="C9" s="70">
        <f>DESGLOSE!I26</f>
        <v>47050.582499999997</v>
      </c>
      <c r="E9" s="71"/>
    </row>
    <row r="10" spans="1:8" ht="21" x14ac:dyDescent="0.35">
      <c r="A10" s="38">
        <v>8</v>
      </c>
      <c r="B10" s="37" t="s">
        <v>45</v>
      </c>
      <c r="C10" s="70">
        <f>DESGLOSE!J26</f>
        <v>11107.320496250002</v>
      </c>
      <c r="D10" s="55"/>
      <c r="F10" s="67"/>
      <c r="G10" s="68"/>
      <c r="H10" s="68"/>
    </row>
    <row r="11" spans="1:8" x14ac:dyDescent="0.35">
      <c r="A11" s="14"/>
      <c r="B11" s="14" t="s">
        <v>7</v>
      </c>
      <c r="C11" s="36">
        <f>SUM(C3:C10)</f>
        <v>350000</v>
      </c>
      <c r="F11" s="67"/>
      <c r="G11" s="69"/>
      <c r="H11" s="69"/>
    </row>
    <row r="12" spans="1:8" x14ac:dyDescent="0.35">
      <c r="F12" s="67"/>
      <c r="G12" s="67"/>
      <c r="H12" s="67"/>
    </row>
    <row r="14" spans="1:8" x14ac:dyDescent="0.35">
      <c r="B14" s="44" t="s">
        <v>44</v>
      </c>
      <c r="C14" s="35">
        <v>350000</v>
      </c>
      <c r="D14" s="72"/>
    </row>
    <row r="15" spans="1:8" x14ac:dyDescent="0.35">
      <c r="F15" s="57"/>
      <c r="G15" s="58"/>
      <c r="H15" s="58"/>
    </row>
    <row r="16" spans="1:8" x14ac:dyDescent="0.35">
      <c r="F16" s="59"/>
      <c r="G16" s="60"/>
      <c r="H16" s="60"/>
    </row>
    <row r="17" spans="2:7" ht="15.5" x14ac:dyDescent="0.35">
      <c r="B17" s="16"/>
      <c r="G17" s="58"/>
    </row>
    <row r="18" spans="2:7" ht="15.5" x14ac:dyDescent="0.35">
      <c r="B18" s="16"/>
      <c r="F18" s="61"/>
      <c r="G18" s="60"/>
    </row>
    <row r="19" spans="2:7" ht="15.5" x14ac:dyDescent="0.35">
      <c r="B19" s="16"/>
    </row>
    <row r="20" spans="2:7" ht="15.5" x14ac:dyDescent="0.35">
      <c r="B20" s="16"/>
    </row>
    <row r="21" spans="2:7" ht="15.5" x14ac:dyDescent="0.35">
      <c r="B21" s="16"/>
    </row>
    <row r="22" spans="2:7" ht="15.5" x14ac:dyDescent="0.35">
      <c r="B22" s="16"/>
    </row>
    <row r="23" spans="2:7" ht="15.5" x14ac:dyDescent="0.35">
      <c r="B23" s="16"/>
    </row>
    <row r="24" spans="2:7" ht="15.5" x14ac:dyDescent="0.35">
      <c r="B24" s="16"/>
    </row>
    <row r="25" spans="2:7" ht="15.5" x14ac:dyDescent="0.35">
      <c r="B25" s="16"/>
    </row>
    <row r="26" spans="2:7" ht="15.5" x14ac:dyDescent="0.35">
      <c r="B26" s="16"/>
    </row>
    <row r="27" spans="2:7" ht="15.5" x14ac:dyDescent="0.35">
      <c r="B27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9CF8-E96E-4628-9494-C5B5423FDA1B}">
  <sheetPr>
    <pageSetUpPr fitToPage="1"/>
  </sheetPr>
  <dimension ref="A1:L43"/>
  <sheetViews>
    <sheetView tabSelected="1" workbookViewId="0">
      <selection activeCell="K26" sqref="K26"/>
    </sheetView>
  </sheetViews>
  <sheetFormatPr baseColWidth="10" defaultColWidth="9.1796875" defaultRowHeight="14.5" x14ac:dyDescent="0.35"/>
  <cols>
    <col min="1" max="1" width="24.7265625" bestFit="1" customWidth="1"/>
    <col min="2" max="2" width="22.6328125" customWidth="1"/>
    <col min="3" max="3" width="22.1796875" customWidth="1"/>
    <col min="4" max="5" width="19.26953125" bestFit="1" customWidth="1"/>
    <col min="6" max="6" width="23.1796875" customWidth="1"/>
    <col min="7" max="8" width="19.26953125" bestFit="1" customWidth="1"/>
    <col min="9" max="10" width="21.81640625" customWidth="1"/>
    <col min="11" max="11" width="16.7265625" customWidth="1"/>
    <col min="12" max="12" width="11.26953125" bestFit="1" customWidth="1"/>
  </cols>
  <sheetData>
    <row r="1" spans="1:11" ht="87" customHeight="1" x14ac:dyDescent="0.35">
      <c r="A1" s="81" t="s">
        <v>27</v>
      </c>
      <c r="B1" s="83" t="s">
        <v>46</v>
      </c>
      <c r="C1" s="82" t="s">
        <v>0</v>
      </c>
      <c r="D1" s="80" t="s">
        <v>1</v>
      </c>
      <c r="E1" s="80" t="s">
        <v>2</v>
      </c>
      <c r="F1" s="80" t="s">
        <v>24</v>
      </c>
      <c r="G1" s="80" t="s">
        <v>23</v>
      </c>
      <c r="H1" s="80" t="s">
        <v>3</v>
      </c>
      <c r="I1" s="80" t="s">
        <v>4</v>
      </c>
      <c r="J1" s="85" t="s">
        <v>45</v>
      </c>
      <c r="K1" s="80" t="s">
        <v>7</v>
      </c>
    </row>
    <row r="2" spans="1:11" x14ac:dyDescent="0.35">
      <c r="A2" s="81"/>
      <c r="B2" s="84"/>
      <c r="C2" s="82"/>
      <c r="D2" s="80"/>
      <c r="E2" s="80"/>
      <c r="F2" s="80"/>
      <c r="G2" s="80"/>
      <c r="H2" s="80"/>
      <c r="I2" s="80"/>
      <c r="J2" s="86"/>
      <c r="K2" s="80"/>
    </row>
    <row r="3" spans="1:11" s="47" customFormat="1" ht="17.5" customHeight="1" x14ac:dyDescent="0.35">
      <c r="A3" s="45" t="s">
        <v>35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47" customFormat="1" ht="17.5" customHeight="1" x14ac:dyDescent="0.35">
      <c r="A4" s="48" t="s">
        <v>8</v>
      </c>
      <c r="B4" s="53">
        <v>29890.74</v>
      </c>
      <c r="C4" s="49">
        <f>'Desglose (pliego anterior)'!D4*1.15*1.15</f>
        <v>859.62499999999977</v>
      </c>
      <c r="D4" s="49">
        <f>'Desglose (pliego anterior)'!E4*1.15*1.15</f>
        <v>9918.75</v>
      </c>
      <c r="E4" s="49">
        <f>'Desglose (pliego anterior)'!F4*1.15*1.15</f>
        <v>10910.625</v>
      </c>
      <c r="F4" s="49">
        <f>'Desglose (pliego anterior)'!G4*1.15*1.15</f>
        <v>1091.7237499999999</v>
      </c>
      <c r="G4" s="49">
        <f>'Desglose (pliego anterior)'!H4*1.15*1.15</f>
        <v>436.68950000000001</v>
      </c>
      <c r="H4" s="49">
        <f>'Desglose (pliego anterior)'!I4*1.15*1.15</f>
        <v>10692.412499999999</v>
      </c>
      <c r="I4" s="49">
        <f>'Desglose (pliego anterior)'!J4*1.15*1.15</f>
        <v>2613.9212499999999</v>
      </c>
      <c r="J4" s="49" t="s">
        <v>52</v>
      </c>
      <c r="K4" s="50">
        <f>SUM(C4:J4)</f>
        <v>36523.747000000003</v>
      </c>
    </row>
    <row r="5" spans="1:11" s="47" customFormat="1" ht="17.5" customHeight="1" x14ac:dyDescent="0.35">
      <c r="A5" s="48" t="s">
        <v>10</v>
      </c>
      <c r="B5" s="53">
        <v>10497.51</v>
      </c>
      <c r="C5" s="49">
        <f>'Desglose (pliego anterior)'!D5*1.15*1.15</f>
        <v>595.125</v>
      </c>
      <c r="D5" s="49">
        <f>'Desglose (pliego anterior)'!E5*1.15*1.15</f>
        <v>3748.3983832499994</v>
      </c>
      <c r="E5" s="49">
        <f>'Desglose (pliego anterior)'!F5*1.15*1.15</f>
        <v>3835.2499999999991</v>
      </c>
      <c r="F5" s="49">
        <f>'Desglose (pliego anterior)'!G5*1.15*1.15</f>
        <v>755.8087499999998</v>
      </c>
      <c r="G5" s="49">
        <f>'Desglose (pliego anterior)'!H5*1.15*1.15</f>
        <v>302.32349999999997</v>
      </c>
      <c r="H5" s="49">
        <f>'Desglose (pliego anterior)'!I5*1.15*1.15</f>
        <v>3758.5449999999996</v>
      </c>
      <c r="I5" s="49">
        <f>'Desglose (pliego anterior)'!J5*1.15*1.15</f>
        <v>2613.9212499999999</v>
      </c>
      <c r="J5" s="49" t="s">
        <v>52</v>
      </c>
      <c r="K5" s="50">
        <f t="shared" ref="K5:K14" si="0">SUM(C5:J5)</f>
        <v>15609.371883249998</v>
      </c>
    </row>
    <row r="6" spans="1:11" s="47" customFormat="1" ht="17.5" customHeight="1" x14ac:dyDescent="0.35">
      <c r="A6" s="48" t="s">
        <v>11</v>
      </c>
      <c r="B6" s="53">
        <v>9965.4500000000007</v>
      </c>
      <c r="C6" s="49">
        <f>'Desglose (pliego anterior)'!D6*1.15*1.15</f>
        <v>595.125</v>
      </c>
      <c r="D6" s="49">
        <f>'Desglose (pliego anterior)'!E6*1.15*1.15</f>
        <v>3558.4130587499999</v>
      </c>
      <c r="E6" s="49">
        <f>'Desglose (pliego anterior)'!F6*1.15*1.15</f>
        <v>3570.7499999999991</v>
      </c>
      <c r="F6" s="49">
        <f>'Desglose (pliego anterior)'!G6*1.15*1.15</f>
        <v>755.8087499999998</v>
      </c>
      <c r="G6" s="49">
        <f>'Desglose (pliego anterior)'!H6*1.15*1.15</f>
        <v>302.32349999999997</v>
      </c>
      <c r="H6" s="49">
        <f>'Desglose (pliego anterior)'!I6*1.15*1.15</f>
        <v>3499.3349999999991</v>
      </c>
      <c r="I6" s="49">
        <f>'Desglose (pliego anterior)'!J6*1.15*1.15</f>
        <v>2613.9212499999999</v>
      </c>
      <c r="J6" s="49" t="s">
        <v>52</v>
      </c>
      <c r="K6" s="50">
        <f t="shared" si="0"/>
        <v>14895.676558749998</v>
      </c>
    </row>
    <row r="7" spans="1:11" s="47" customFormat="1" ht="17.5" customHeight="1" x14ac:dyDescent="0.35">
      <c r="A7" s="48" t="s">
        <v>13</v>
      </c>
      <c r="B7" s="53">
        <v>10130.469999999999</v>
      </c>
      <c r="C7" s="49">
        <f>'Desglose (pliego anterior)'!D7*1.15*1.15</f>
        <v>595.125</v>
      </c>
      <c r="D7" s="49">
        <f>'Desglose (pliego anterior)'!E7*1.15*1.15</f>
        <v>3617.3375752499996</v>
      </c>
      <c r="E7" s="49">
        <f>'Desglose (pliego anterior)'!F7*1.15*1.15</f>
        <v>3570.7499999999991</v>
      </c>
      <c r="F7" s="49">
        <f>'Desglose (pliego anterior)'!G7*1.15*1.15</f>
        <v>755.8087499999998</v>
      </c>
      <c r="G7" s="49">
        <f>'Desglose (pliego anterior)'!H7*1.15*1.15</f>
        <v>302.32349999999997</v>
      </c>
      <c r="H7" s="49">
        <f>'Desglose (pliego anterior)'!I7*1.15*1.15</f>
        <v>3499.3349999999991</v>
      </c>
      <c r="I7" s="49">
        <f>'Desglose (pliego anterior)'!J7*1.15*1.15</f>
        <v>2613.9212499999999</v>
      </c>
      <c r="J7" s="49" t="s">
        <v>52</v>
      </c>
      <c r="K7" s="50">
        <f t="shared" si="0"/>
        <v>14954.601075249997</v>
      </c>
    </row>
    <row r="8" spans="1:11" s="47" customFormat="1" ht="17.5" customHeight="1" x14ac:dyDescent="0.35">
      <c r="A8" s="48" t="s">
        <v>14</v>
      </c>
      <c r="B8" s="53">
        <v>8094</v>
      </c>
      <c r="C8" s="49">
        <f>'Desglose (pliego anterior)'!D8*1.15*1.15</f>
        <v>595.125</v>
      </c>
      <c r="D8" s="49">
        <f>'Desglose (pliego anterior)'!E8*1.15*1.15</f>
        <v>2890.1650499999996</v>
      </c>
      <c r="E8" s="49">
        <f>'Desglose (pliego anterior)'!F8*1.15*1.15</f>
        <v>3173.9999999999995</v>
      </c>
      <c r="F8" s="49">
        <f>'Desglose (pliego anterior)'!G8*1.15*1.15</f>
        <v>755.8087499999998</v>
      </c>
      <c r="G8" s="49">
        <f>'Desglose (pliego anterior)'!H8*1.15*1.15</f>
        <v>302.32349999999997</v>
      </c>
      <c r="H8" s="49">
        <f>'Desglose (pliego anterior)'!I8*1.15*1.15</f>
        <v>3110.5199999999995</v>
      </c>
      <c r="I8" s="49">
        <f>'Desglose (pliego anterior)'!J8*1.15*1.15</f>
        <v>2613.9212499999999</v>
      </c>
      <c r="J8" s="49" t="s">
        <v>52</v>
      </c>
      <c r="K8" s="50">
        <f t="shared" si="0"/>
        <v>13441.863549999998</v>
      </c>
    </row>
    <row r="9" spans="1:11" s="47" customFormat="1" ht="17.5" customHeight="1" x14ac:dyDescent="0.35">
      <c r="A9" s="48" t="s">
        <v>15</v>
      </c>
      <c r="B9" s="53">
        <v>12406.47</v>
      </c>
      <c r="C9" s="49">
        <f>'Desglose (pliego anterior)'!D9*1.15*1.15</f>
        <v>595.125</v>
      </c>
      <c r="D9" s="49">
        <f>'Desglose (pliego anterior)'!E9*1.15*1.15</f>
        <v>4430.0402752499995</v>
      </c>
      <c r="E9" s="49">
        <f>'Desglose (pliego anterior)'!F9*1.15*1.15</f>
        <v>4231.9999999999991</v>
      </c>
      <c r="F9" s="49">
        <f>'Desglose (pliego anterior)'!G9*1.15*1.15</f>
        <v>755.8087499999998</v>
      </c>
      <c r="G9" s="49">
        <f>'Desglose (pliego anterior)'!H9*1.15*1.15</f>
        <v>302.32349999999997</v>
      </c>
      <c r="H9" s="49">
        <f>'Desglose (pliego anterior)'!I9*1.15*1.15</f>
        <v>4147.3599999999997</v>
      </c>
      <c r="I9" s="49">
        <f>'Desglose (pliego anterior)'!J9*1.15*1.15</f>
        <v>2613.9212499999999</v>
      </c>
      <c r="J9" s="49" t="s">
        <v>52</v>
      </c>
      <c r="K9" s="50">
        <f t="shared" si="0"/>
        <v>17076.578775249996</v>
      </c>
    </row>
    <row r="10" spans="1:11" s="47" customFormat="1" ht="17.5" customHeight="1" x14ac:dyDescent="0.35">
      <c r="A10" s="48" t="s">
        <v>16</v>
      </c>
      <c r="B10" s="53">
        <v>12355.43</v>
      </c>
      <c r="C10" s="49">
        <f>'Desglose (pliego anterior)'!D10*1.15*1.15</f>
        <v>595.125</v>
      </c>
      <c r="D10" s="49">
        <f>'Desglose (pliego anterior)'!E10*1.15*1.15</f>
        <v>4411.8151672499998</v>
      </c>
      <c r="E10" s="49">
        <f>'Desglose (pliego anterior)'!F10*1.15*1.15</f>
        <v>4231.9999999999991</v>
      </c>
      <c r="F10" s="49">
        <f>'Desglose (pliego anterior)'!G10*1.15*1.15</f>
        <v>755.8087499999998</v>
      </c>
      <c r="G10" s="49">
        <f>'Desglose (pliego anterior)'!H10*1.15*1.15</f>
        <v>302.32349999999997</v>
      </c>
      <c r="H10" s="49">
        <f>'Desglose (pliego anterior)'!I10*1.15*1.15</f>
        <v>4147.3599999999997</v>
      </c>
      <c r="I10" s="49">
        <f>'Desglose (pliego anterior)'!J10*1.15*1.15</f>
        <v>2613.9212499999999</v>
      </c>
      <c r="J10" s="49" t="s">
        <v>52</v>
      </c>
      <c r="K10" s="50">
        <f t="shared" si="0"/>
        <v>17058.353667249998</v>
      </c>
    </row>
    <row r="11" spans="1:11" s="47" customFormat="1" ht="17.5" customHeight="1" x14ac:dyDescent="0.35">
      <c r="A11" s="48" t="s">
        <v>18</v>
      </c>
      <c r="B11" s="53">
        <v>10135.85</v>
      </c>
      <c r="C11" s="49">
        <f>'Desglose (pliego anterior)'!D11*1.15*1.15</f>
        <v>595.125</v>
      </c>
      <c r="D11" s="49">
        <f>'Desglose (pliego anterior)'!E12*1.15*1.15</f>
        <v>3619.2586387499996</v>
      </c>
      <c r="E11" s="49">
        <f>'Desglose (pliego anterior)'!F12*1.15*1.15</f>
        <v>3835.2499999999991</v>
      </c>
      <c r="F11" s="49">
        <f>'Desglose (pliego anterior)'!G12*1.15*1.15</f>
        <v>755.8087499999998</v>
      </c>
      <c r="G11" s="49">
        <f>'Desglose (pliego anterior)'!H12*1.15*1.15</f>
        <v>302.32349999999997</v>
      </c>
      <c r="H11" s="49">
        <f>'Desglose (pliego anterior)'!I12*1.15*1.15</f>
        <v>3758.5449999999996</v>
      </c>
      <c r="I11" s="49">
        <f>'Desglose (pliego anterior)'!J12*1.15*1.15</f>
        <v>2613.9212499999999</v>
      </c>
      <c r="J11" s="49" t="s">
        <v>52</v>
      </c>
      <c r="K11" s="50">
        <f t="shared" si="0"/>
        <v>15480.232138749998</v>
      </c>
    </row>
    <row r="12" spans="1:11" s="47" customFormat="1" ht="17.5" customHeight="1" x14ac:dyDescent="0.35">
      <c r="A12" s="48" t="s">
        <v>19</v>
      </c>
      <c r="B12" s="53">
        <v>8088.24</v>
      </c>
      <c r="C12" s="49">
        <f>'Desglose (pliego anterior)'!D12*1.15*1.15</f>
        <v>595.125</v>
      </c>
      <c r="D12" s="49">
        <f>'Desglose (pliego anterior)'!E13*1.15*1.15</f>
        <v>2888.1082979999996</v>
      </c>
      <c r="E12" s="49">
        <f>'Desglose (pliego anterior)'!F13*1.15*1.15</f>
        <v>3173.9999999999995</v>
      </c>
      <c r="F12" s="49">
        <f>'Desglose (pliego anterior)'!G13*1.15*1.15</f>
        <v>755.8087499999998</v>
      </c>
      <c r="G12" s="49">
        <f>'Desglose (pliego anterior)'!H13*1.15*1.15</f>
        <v>302.32349999999997</v>
      </c>
      <c r="H12" s="49">
        <f>'Desglose (pliego anterior)'!I13*1.15*1.15</f>
        <v>3110.5199999999995</v>
      </c>
      <c r="I12" s="49">
        <f>'Desglose (pliego anterior)'!J13*1.15*1.15</f>
        <v>2613.9212499999999</v>
      </c>
      <c r="J12" s="49" t="s">
        <v>52</v>
      </c>
      <c r="K12" s="50">
        <f t="shared" si="0"/>
        <v>13439.806797999998</v>
      </c>
    </row>
    <row r="13" spans="1:11" s="47" customFormat="1" ht="17.5" customHeight="1" x14ac:dyDescent="0.35">
      <c r="A13" s="48" t="s">
        <v>20</v>
      </c>
      <c r="B13" s="53">
        <v>7022.28</v>
      </c>
      <c r="C13" s="49">
        <f>'Desglose (pliego anterior)'!D13*1.15*1.15</f>
        <v>595.125</v>
      </c>
      <c r="D13" s="49">
        <f>'Desglose (pliego anterior)'!E14*1.15*1.15</f>
        <v>2507.4806309999994</v>
      </c>
      <c r="E13" s="49">
        <f>'Desglose (pliego anterior)'!F14*1.15*1.15</f>
        <v>2777.25</v>
      </c>
      <c r="F13" s="49">
        <f>'Desglose (pliego anterior)'!G14*1.15*1.15</f>
        <v>755.8087499999998</v>
      </c>
      <c r="G13" s="49">
        <f>'Desglose (pliego anterior)'!H14*1.15*1.15</f>
        <v>302.32349999999997</v>
      </c>
      <c r="H13" s="49">
        <f>'Desglose (pliego anterior)'!I14*1.15*1.15</f>
        <v>2721.7049999999995</v>
      </c>
      <c r="I13" s="49">
        <f>'Desglose (pliego anterior)'!J14*1.15*1.15</f>
        <v>2613.9212499999999</v>
      </c>
      <c r="J13" s="49" t="s">
        <v>52</v>
      </c>
      <c r="K13" s="50">
        <f t="shared" si="0"/>
        <v>12273.614130999998</v>
      </c>
    </row>
    <row r="14" spans="1:11" s="47" customFormat="1" ht="17.5" customHeight="1" x14ac:dyDescent="0.35">
      <c r="A14" s="48" t="s">
        <v>43</v>
      </c>
      <c r="B14" s="53">
        <v>21321.15</v>
      </c>
      <c r="C14" s="49">
        <f>'Desglose (pliego anterior)'!D15*1.15*1.15</f>
        <v>859.62499999999977</v>
      </c>
      <c r="D14" s="49">
        <f>'Desglose (pliego anterior)'!E15*1.15*1.15</f>
        <v>7613.2496362499996</v>
      </c>
      <c r="E14" s="49">
        <f>'Desglose (pliego anterior)'!F15*1.15*1.15</f>
        <v>10315.5</v>
      </c>
      <c r="F14" s="49">
        <f>'Desglose (pliego anterior)'!G15*1.15*1.15</f>
        <v>1091.7237499999999</v>
      </c>
      <c r="G14" s="49">
        <f>'Desglose (pliego anterior)'!H15*1.15*1.15</f>
        <v>436.68950000000001</v>
      </c>
      <c r="H14" s="49">
        <f>'Desglose (pliego anterior)'!I15*1.15*1.15</f>
        <v>10109.189999999997</v>
      </c>
      <c r="I14" s="49">
        <f>'Desglose (pliego anterior)'!J15*1.15*1.15</f>
        <v>2613.9212499999999</v>
      </c>
      <c r="J14" s="49" t="s">
        <v>52</v>
      </c>
      <c r="K14" s="50">
        <f t="shared" si="0"/>
        <v>33039.899136249995</v>
      </c>
    </row>
    <row r="15" spans="1:11" s="47" customFormat="1" ht="17.5" customHeight="1" x14ac:dyDescent="0.35">
      <c r="A15" s="45" t="s">
        <v>47</v>
      </c>
      <c r="B15" s="52"/>
      <c r="C15" s="46"/>
      <c r="D15" s="46"/>
      <c r="E15" s="46"/>
      <c r="F15" s="46"/>
      <c r="G15" s="46"/>
      <c r="H15" s="46"/>
      <c r="I15" s="46"/>
      <c r="J15" s="46"/>
      <c r="K15" s="46"/>
    </row>
    <row r="16" spans="1:11" s="47" customFormat="1" ht="17.5" customHeight="1" x14ac:dyDescent="0.35">
      <c r="A16" s="51" t="s">
        <v>36</v>
      </c>
      <c r="B16" s="53">
        <v>12340.65</v>
      </c>
      <c r="C16" s="49">
        <f>'Desglose (pliego anterior)'!D17*1.15*1.15</f>
        <v>595.125</v>
      </c>
      <c r="D16" s="49">
        <f>'Desglose (pliego anterior)'!E17*1.15*1.15</f>
        <v>4406.5375987499992</v>
      </c>
      <c r="E16" s="49">
        <f>'Desglose (pliego anterior)'!F17*1.15*1.15</f>
        <v>4231.9999999999991</v>
      </c>
      <c r="F16" s="49">
        <f>'Desglose (pliego anterior)'!G17*1.15*1.15</f>
        <v>755.8087499999998</v>
      </c>
      <c r="G16" s="49">
        <f>'Desglose (pliego anterior)'!H17*1.15*1.15</f>
        <v>302.32349999999997</v>
      </c>
      <c r="H16" s="49">
        <f>'Desglose (pliego anterior)'!I17*1.15*1.15</f>
        <v>4147.3599999999997</v>
      </c>
      <c r="I16" s="49">
        <f>'Desglose (pliego anterior)'!J17*1.15*1.15</f>
        <v>2613.9212499999999</v>
      </c>
      <c r="J16" s="49" t="s">
        <v>52</v>
      </c>
      <c r="K16" s="50">
        <f>SUM(C16:J16)</f>
        <v>17053.076098749996</v>
      </c>
    </row>
    <row r="17" spans="1:12" s="47" customFormat="1" ht="17.5" customHeight="1" x14ac:dyDescent="0.35">
      <c r="A17" s="51" t="s">
        <v>37</v>
      </c>
      <c r="B17" s="53">
        <v>7088.37</v>
      </c>
      <c r="C17" s="49">
        <f>'Desglose (pliego anterior)'!D18*1.15*1.15</f>
        <v>595.125</v>
      </c>
      <c r="D17" s="49">
        <f>'Desglose (pliego anterior)'!E18*1.15*1.15</f>
        <v>2531.0797177499999</v>
      </c>
      <c r="E17" s="49">
        <f>'Desglose (pliego anterior)'!F18*1.15*1.15</f>
        <v>2777.25</v>
      </c>
      <c r="F17" s="49">
        <f>'Desglose (pliego anterior)'!G18*1.15*1.15</f>
        <v>755.8087499999998</v>
      </c>
      <c r="G17" s="49">
        <f>'Desglose (pliego anterior)'!H18*1.15*1.15</f>
        <v>302.32349999999997</v>
      </c>
      <c r="H17" s="49">
        <f>'Desglose (pliego anterior)'!I18*1.15*1.15</f>
        <v>2721.7049999999995</v>
      </c>
      <c r="I17" s="49">
        <f>'Desglose (pliego anterior)'!J18*1.15*1.15</f>
        <v>2613.9212499999999</v>
      </c>
      <c r="J17" s="49" t="s">
        <v>52</v>
      </c>
      <c r="K17" s="50">
        <f t="shared" ref="K17:K20" si="1">SUM(C17:J17)</f>
        <v>12297.213217749999</v>
      </c>
    </row>
    <row r="18" spans="1:12" s="47" customFormat="1" ht="17.5" customHeight="1" x14ac:dyDescent="0.35">
      <c r="A18" s="51" t="s">
        <v>38</v>
      </c>
      <c r="B18" s="53">
        <v>10462.94</v>
      </c>
      <c r="C18" s="49">
        <f>'Desglose (pliego anterior)'!D19*1.15*1.15</f>
        <v>595.125</v>
      </c>
      <c r="D18" s="49">
        <f>'Desglose (pliego anterior)'!E19*1.15*1.15</f>
        <v>3736.0543005</v>
      </c>
      <c r="E18" s="49">
        <f>'Desglose (pliego anterior)'!F19*1.15*1.15</f>
        <v>3835.2499999999991</v>
      </c>
      <c r="F18" s="49">
        <f>'Desglose (pliego anterior)'!G19*1.15*1.15</f>
        <v>755.8087499999998</v>
      </c>
      <c r="G18" s="49">
        <f>'Desglose (pliego anterior)'!H19*1.15*1.15</f>
        <v>302.32349999999997</v>
      </c>
      <c r="H18" s="49">
        <f>'Desglose (pliego anterior)'!I19*1.15*1.15</f>
        <v>3758.5449999999996</v>
      </c>
      <c r="I18" s="49">
        <f>'Desglose (pliego anterior)'!J19*1.15*1.15</f>
        <v>2613.9212499999999</v>
      </c>
      <c r="J18" s="49" t="s">
        <v>52</v>
      </c>
      <c r="K18" s="50">
        <f t="shared" si="1"/>
        <v>15597.027800499998</v>
      </c>
    </row>
    <row r="19" spans="1:12" s="47" customFormat="1" ht="17.5" customHeight="1" x14ac:dyDescent="0.35">
      <c r="A19" s="51" t="s">
        <v>39</v>
      </c>
      <c r="B19" s="53">
        <v>10616.98</v>
      </c>
      <c r="C19" s="49">
        <f>'Desglose (pliego anterior)'!D20*1.15*1.15</f>
        <v>595.125</v>
      </c>
      <c r="D19" s="49">
        <f>'Desglose (pliego anterior)'!E20*1.15*1.15</f>
        <v>3791.0581334999997</v>
      </c>
      <c r="E19" s="49">
        <f>'Desglose (pliego anterior)'!F20*1.15*1.15</f>
        <v>3835.2499999999991</v>
      </c>
      <c r="F19" s="49">
        <f>'Desglose (pliego anterior)'!G20*1.15*1.15</f>
        <v>755.8087499999998</v>
      </c>
      <c r="G19" s="49">
        <f>'Desglose (pliego anterior)'!H20*1.15*1.15</f>
        <v>302.32349999999997</v>
      </c>
      <c r="H19" s="49">
        <f>'Desglose (pliego anterior)'!I20*1.15*1.15</f>
        <v>3758.5449999999996</v>
      </c>
      <c r="I19" s="49">
        <f>'Desglose (pliego anterior)'!J20*1.15*1.15</f>
        <v>2613.9212499999999</v>
      </c>
      <c r="J19" s="49" t="s">
        <v>52</v>
      </c>
      <c r="K19" s="50">
        <f t="shared" si="1"/>
        <v>15652.031633499999</v>
      </c>
    </row>
    <row r="20" spans="1:12" s="47" customFormat="1" ht="17.5" customHeight="1" x14ac:dyDescent="0.35">
      <c r="A20" s="51" t="s">
        <v>40</v>
      </c>
      <c r="B20" s="53">
        <v>10616.26</v>
      </c>
      <c r="C20" s="49">
        <f>'Desglose (pliego anterior)'!D21*1.15*1.15</f>
        <v>595.125</v>
      </c>
      <c r="D20" s="49">
        <f>'Desglose (pliego anterior)'!E21*1.15*1.15</f>
        <v>3790.8010395000001</v>
      </c>
      <c r="E20" s="49">
        <f>'Desglose (pliego anterior)'!F21*1.15*1.15</f>
        <v>3835.2499999999991</v>
      </c>
      <c r="F20" s="49">
        <f>'Desglose (pliego anterior)'!G21*1.15*1.15</f>
        <v>755.8087499999998</v>
      </c>
      <c r="G20" s="49">
        <f>'Desglose (pliego anterior)'!H21*1.15*1.15</f>
        <v>302.32349999999997</v>
      </c>
      <c r="H20" s="49">
        <f>'Desglose (pliego anterior)'!I21*1.15*1.15</f>
        <v>3758.5449999999996</v>
      </c>
      <c r="I20" s="49">
        <f>'Desglose (pliego anterior)'!J21*1.15*1.15</f>
        <v>2613.9212499999999</v>
      </c>
      <c r="J20" s="49" t="s">
        <v>52</v>
      </c>
      <c r="K20" s="50">
        <f t="shared" si="1"/>
        <v>15651.774539499998</v>
      </c>
    </row>
    <row r="21" spans="1:12" s="47" customFormat="1" ht="17.5" customHeight="1" x14ac:dyDescent="0.35">
      <c r="A21" s="45" t="s">
        <v>48</v>
      </c>
      <c r="B21" s="52"/>
      <c r="C21" s="46"/>
      <c r="D21" s="46"/>
      <c r="E21" s="46"/>
      <c r="F21" s="46"/>
      <c r="G21" s="46"/>
      <c r="H21" s="46"/>
      <c r="I21" s="46"/>
      <c r="J21" s="46"/>
      <c r="K21" s="46"/>
    </row>
    <row r="22" spans="1:12" s="47" customFormat="1" ht="17.5" customHeight="1" x14ac:dyDescent="0.35">
      <c r="A22" s="51" t="s">
        <v>41</v>
      </c>
      <c r="B22" s="54">
        <v>19057</v>
      </c>
      <c r="C22" s="49">
        <f>'Desglose (pliego anterior)'!D23*1.15*1.15</f>
        <v>859.62499999999977</v>
      </c>
      <c r="D22" s="49">
        <f>'Desglose (pliego anterior)'!E23*1.15*1.15</f>
        <v>6804.7782749999988</v>
      </c>
      <c r="E22" s="49">
        <f>'Desglose (pliego anterior)'!F23*1.15*1.15</f>
        <v>9257.4999999999982</v>
      </c>
      <c r="F22" s="49">
        <f>'Desglose (pliego anterior)'!G23*1.15*1.15</f>
        <v>1091.7237499999999</v>
      </c>
      <c r="G22" s="49">
        <f>'Desglose (pliego anterior)'!H23*1.15*1.15</f>
        <v>436.68950000000001</v>
      </c>
      <c r="H22" s="49">
        <f>'Desglose (pliego anterior)'!I23*1.15*1.15</f>
        <v>9072.3499999999985</v>
      </c>
      <c r="I22" s="49">
        <f>'Desglose (pliego anterior)'!J23*1.15*1.15</f>
        <v>2613.9212499999999</v>
      </c>
      <c r="J22" s="49" t="s">
        <v>52</v>
      </c>
      <c r="K22" s="50">
        <f>SUM(C22:J22)</f>
        <v>30136.587774999996</v>
      </c>
    </row>
    <row r="23" spans="1:12" s="47" customFormat="1" ht="17.5" customHeight="1" x14ac:dyDescent="0.35">
      <c r="A23" s="51" t="s">
        <v>42</v>
      </c>
      <c r="B23" s="54">
        <v>17123</v>
      </c>
      <c r="C23" s="49">
        <f>'Desglose (pliego anterior)'!D24*1.15*1.15</f>
        <v>595.125</v>
      </c>
      <c r="D23" s="49">
        <f>'Desglose (pliego anterior)'!E24*1.15*1.15</f>
        <v>6114.1952249999995</v>
      </c>
      <c r="E23" s="49">
        <f>'Desglose (pliego anterior)'!F24*1.15*1.15</f>
        <v>9257.4999999999982</v>
      </c>
      <c r="F23" s="49">
        <f>'Desglose (pliego anterior)'!G24*1.15*1.15</f>
        <v>755.8087499999998</v>
      </c>
      <c r="G23" s="49">
        <f>'Desglose (pliego anterior)'!H24*1.15*1.15</f>
        <v>302.32349999999997</v>
      </c>
      <c r="H23" s="49">
        <f>'Desglose (pliego anterior)'!I24*1.15*1.15</f>
        <v>9072.3499999999985</v>
      </c>
      <c r="I23" s="49">
        <f>'Desglose (pliego anterior)'!J24*1.15*1.15</f>
        <v>2613.9212499999999</v>
      </c>
      <c r="J23" s="49" t="s">
        <v>52</v>
      </c>
      <c r="K23" s="50">
        <f>SUM(C23:J23)</f>
        <v>28711.223724999993</v>
      </c>
    </row>
    <row r="24" spans="1:12" s="47" customFormat="1" ht="17.5" customHeight="1" x14ac:dyDescent="0.35">
      <c r="A24" s="76" t="s">
        <v>7</v>
      </c>
      <c r="B24" s="77">
        <f>SUM(B4:B23)</f>
        <v>227212.79000000004</v>
      </c>
      <c r="C24" s="49" t="s">
        <v>52</v>
      </c>
      <c r="D24" s="49" t="s">
        <v>52</v>
      </c>
      <c r="E24" s="49" t="s">
        <v>52</v>
      </c>
      <c r="F24" s="49" t="s">
        <v>52</v>
      </c>
      <c r="G24" s="49" t="s">
        <v>52</v>
      </c>
      <c r="H24" s="49" t="s">
        <v>52</v>
      </c>
      <c r="I24" s="49" t="s">
        <v>52</v>
      </c>
      <c r="J24" s="89">
        <v>11107.320496250002</v>
      </c>
      <c r="K24" s="50">
        <f>SUM(C24:J24)</f>
        <v>11107.320496250002</v>
      </c>
    </row>
    <row r="25" spans="1:12" x14ac:dyDescent="0.35">
      <c r="A25" s="1"/>
      <c r="B25" s="1"/>
      <c r="C25" s="1"/>
      <c r="D25" s="21"/>
      <c r="E25" s="1"/>
      <c r="F25" s="1"/>
      <c r="G25" s="1"/>
      <c r="H25" s="1"/>
      <c r="I25" s="1"/>
      <c r="J25" s="1"/>
      <c r="K25" s="1"/>
    </row>
    <row r="26" spans="1:12" ht="15.5" x14ac:dyDescent="0.35">
      <c r="A26" s="78" t="s">
        <v>7</v>
      </c>
      <c r="B26" s="73">
        <f>SUM(B4:B23)</f>
        <v>227212.79000000004</v>
      </c>
      <c r="C26" s="74">
        <f>SUM(C4:C23)</f>
        <v>11505.75</v>
      </c>
      <c r="D26" s="74">
        <f t="shared" ref="D26:I26" si="2">SUM(D4:D23)</f>
        <v>80377.521003750007</v>
      </c>
      <c r="E26" s="74">
        <f t="shared" si="2"/>
        <v>90657.375</v>
      </c>
      <c r="F26" s="74">
        <f t="shared" si="2"/>
        <v>14612.3025</v>
      </c>
      <c r="G26" s="74">
        <f t="shared" si="2"/>
        <v>5844.9210000000021</v>
      </c>
      <c r="H26" s="74">
        <f t="shared" si="2"/>
        <v>88844.227499999979</v>
      </c>
      <c r="I26" s="74">
        <f t="shared" si="2"/>
        <v>47050.582499999997</v>
      </c>
      <c r="J26" s="74">
        <v>11107.320496250002</v>
      </c>
      <c r="K26" s="75">
        <f>SUM(K4:K24)</f>
        <v>350000</v>
      </c>
      <c r="L26" s="33"/>
    </row>
    <row r="27" spans="1:12" x14ac:dyDescent="0.35">
      <c r="D27" s="33"/>
    </row>
    <row r="28" spans="1:12" x14ac:dyDescent="0.35">
      <c r="D28" s="33"/>
      <c r="E28" s="33"/>
      <c r="F28" s="33"/>
    </row>
    <row r="29" spans="1:12" x14ac:dyDescent="0.35">
      <c r="C29" s="33"/>
    </row>
    <row r="30" spans="1:12" x14ac:dyDescent="0.35">
      <c r="E30" s="34"/>
    </row>
    <row r="31" spans="1:12" x14ac:dyDescent="0.35">
      <c r="E31" s="34"/>
    </row>
    <row r="32" spans="1:12" x14ac:dyDescent="0.35">
      <c r="E32" s="34"/>
    </row>
    <row r="33" spans="2:5" x14ac:dyDescent="0.35">
      <c r="E33" s="34"/>
    </row>
    <row r="34" spans="2:5" x14ac:dyDescent="0.35">
      <c r="E34" s="34"/>
    </row>
    <row r="35" spans="2:5" x14ac:dyDescent="0.35">
      <c r="E35" s="34"/>
    </row>
    <row r="36" spans="2:5" x14ac:dyDescent="0.35">
      <c r="E36" s="34"/>
    </row>
    <row r="37" spans="2:5" x14ac:dyDescent="0.35">
      <c r="E37" s="34"/>
    </row>
    <row r="38" spans="2:5" x14ac:dyDescent="0.35">
      <c r="E38" s="34"/>
    </row>
    <row r="39" spans="2:5" x14ac:dyDescent="0.35">
      <c r="E39" s="34"/>
    </row>
    <row r="40" spans="2:5" x14ac:dyDescent="0.35">
      <c r="E40" s="34"/>
    </row>
    <row r="41" spans="2:5" x14ac:dyDescent="0.35">
      <c r="B41" s="33"/>
      <c r="E41" s="34"/>
    </row>
    <row r="42" spans="2:5" x14ac:dyDescent="0.35">
      <c r="B42" s="33"/>
      <c r="E42" s="34"/>
    </row>
    <row r="43" spans="2:5" x14ac:dyDescent="0.35">
      <c r="B43" s="33"/>
    </row>
  </sheetData>
  <mergeCells count="11">
    <mergeCell ref="H1:H2"/>
    <mergeCell ref="I1:I2"/>
    <mergeCell ref="K1:K2"/>
    <mergeCell ref="A1:A2"/>
    <mergeCell ref="C1:C2"/>
    <mergeCell ref="D1:D2"/>
    <mergeCell ref="E1:E2"/>
    <mergeCell ref="F1:F2"/>
    <mergeCell ref="G1:G2"/>
    <mergeCell ref="B1:B2"/>
    <mergeCell ref="J1:J2"/>
  </mergeCells>
  <pageMargins left="0.7" right="0.7" top="0.75" bottom="0.75" header="0.3" footer="0.3"/>
  <pageSetup paperSize="8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FEC9-FBBE-4D11-983A-11FE0F669719}">
  <dimension ref="A1:C27"/>
  <sheetViews>
    <sheetView showGridLines="0" zoomScale="145" zoomScaleNormal="145" workbookViewId="0">
      <selection activeCell="B21" sqref="B21"/>
    </sheetView>
  </sheetViews>
  <sheetFormatPr baseColWidth="10" defaultColWidth="9.1796875" defaultRowHeight="14.5" x14ac:dyDescent="0.35"/>
  <cols>
    <col min="1" max="1" width="4.453125" bestFit="1" customWidth="1"/>
    <col min="2" max="2" width="60" customWidth="1"/>
    <col min="3" max="3" width="9.81640625" bestFit="1" customWidth="1"/>
  </cols>
  <sheetData>
    <row r="1" spans="1:3" ht="15" thickBot="1" x14ac:dyDescent="0.4">
      <c r="A1" s="4"/>
      <c r="B1" s="87" t="s">
        <v>29</v>
      </c>
      <c r="C1" s="87"/>
    </row>
    <row r="2" spans="1:3" ht="15" thickBot="1" x14ac:dyDescent="0.4">
      <c r="A2" s="5" t="s">
        <v>30</v>
      </c>
      <c r="B2" s="6" t="s">
        <v>31</v>
      </c>
      <c r="C2" s="7" t="s">
        <v>32</v>
      </c>
    </row>
    <row r="3" spans="1:3" x14ac:dyDescent="0.35">
      <c r="A3" s="8">
        <v>1</v>
      </c>
      <c r="B3" s="9" t="s">
        <v>0</v>
      </c>
      <c r="C3" s="10">
        <f>'Desglose (pliego anterior)'!D26</f>
        <v>9150</v>
      </c>
    </row>
    <row r="4" spans="1:3" x14ac:dyDescent="0.35">
      <c r="A4" s="11">
        <v>2</v>
      </c>
      <c r="B4" s="12" t="s">
        <v>1</v>
      </c>
      <c r="C4" s="13">
        <f>'Desglose (pliego anterior)'!E26</f>
        <v>61828.469000000012</v>
      </c>
    </row>
    <row r="5" spans="1:3" x14ac:dyDescent="0.35">
      <c r="A5" s="11">
        <v>3</v>
      </c>
      <c r="B5" s="12" t="s">
        <v>2</v>
      </c>
      <c r="C5" s="13">
        <f>'Desglose (pliego anterior)'!F26</f>
        <v>70450</v>
      </c>
    </row>
    <row r="6" spans="1:3" ht="21" x14ac:dyDescent="0.35">
      <c r="A6" s="11">
        <v>4</v>
      </c>
      <c r="B6" s="12" t="s">
        <v>33</v>
      </c>
      <c r="C6" s="13">
        <f>'Desglose (pliego anterior)'!G26</f>
        <v>11620.5</v>
      </c>
    </row>
    <row r="7" spans="1:3" x14ac:dyDescent="0.35">
      <c r="A7" s="11">
        <v>5</v>
      </c>
      <c r="B7" s="12" t="s">
        <v>34</v>
      </c>
      <c r="C7" s="13">
        <f>'Desglose (pliego anterior)'!H26</f>
        <v>4648.2</v>
      </c>
    </row>
    <row r="8" spans="1:3" x14ac:dyDescent="0.35">
      <c r="A8" s="11">
        <v>6</v>
      </c>
      <c r="B8" s="12" t="s">
        <v>3</v>
      </c>
      <c r="C8" s="13">
        <f>'Desglose (pliego anterior)'!I26</f>
        <v>69041</v>
      </c>
    </row>
    <row r="9" spans="1:3" x14ac:dyDescent="0.35">
      <c r="A9" s="11">
        <v>7</v>
      </c>
      <c r="B9" s="12" t="s">
        <v>4</v>
      </c>
      <c r="C9" s="13">
        <f>'Desglose (pliego anterior)'!J26</f>
        <v>37553.5</v>
      </c>
    </row>
    <row r="10" spans="1:3" x14ac:dyDescent="0.35">
      <c r="A10" s="14"/>
      <c r="B10" s="14" t="s">
        <v>7</v>
      </c>
      <c r="C10" s="15">
        <f>SUM(C3:C9)</f>
        <v>264291.66899999999</v>
      </c>
    </row>
    <row r="17" spans="2:2" ht="15.5" x14ac:dyDescent="0.35">
      <c r="B17" s="16"/>
    </row>
    <row r="18" spans="2:2" ht="15.5" x14ac:dyDescent="0.35">
      <c r="B18" s="16"/>
    </row>
    <row r="19" spans="2:2" ht="15.5" x14ac:dyDescent="0.35">
      <c r="B19" s="16"/>
    </row>
    <row r="20" spans="2:2" ht="15.5" x14ac:dyDescent="0.35">
      <c r="B20" s="16"/>
    </row>
    <row r="21" spans="2:2" ht="15.5" x14ac:dyDescent="0.35">
      <c r="B21" s="16"/>
    </row>
    <row r="22" spans="2:2" ht="15.5" x14ac:dyDescent="0.35">
      <c r="B22" s="16"/>
    </row>
    <row r="23" spans="2:2" ht="15.5" x14ac:dyDescent="0.35">
      <c r="B23" s="16"/>
    </row>
    <row r="24" spans="2:2" ht="15.5" x14ac:dyDescent="0.35">
      <c r="B24" s="16"/>
    </row>
    <row r="25" spans="2:2" ht="15.5" x14ac:dyDescent="0.35">
      <c r="B25" s="16"/>
    </row>
    <row r="26" spans="2:2" ht="15.5" x14ac:dyDescent="0.35">
      <c r="B26" s="16"/>
    </row>
    <row r="27" spans="2:2" ht="15.5" x14ac:dyDescent="0.35">
      <c r="B27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showGridLines="0" zoomScaleNormal="100" workbookViewId="0">
      <selection activeCell="D27" sqref="D27"/>
    </sheetView>
  </sheetViews>
  <sheetFormatPr baseColWidth="10" defaultColWidth="9.1796875" defaultRowHeight="14.5" x14ac:dyDescent="0.35"/>
  <cols>
    <col min="1" max="1" width="21.26953125" bestFit="1" customWidth="1"/>
    <col min="2" max="2" width="11.26953125" customWidth="1"/>
    <col min="3" max="3" width="28.54296875" customWidth="1"/>
    <col min="4" max="4" width="22.1796875" customWidth="1"/>
    <col min="5" max="6" width="19.26953125" bestFit="1" customWidth="1"/>
    <col min="7" max="7" width="23.1796875" customWidth="1"/>
    <col min="8" max="9" width="19.26953125" bestFit="1" customWidth="1"/>
    <col min="10" max="10" width="21.81640625" customWidth="1"/>
    <col min="11" max="11" width="16.7265625" customWidth="1"/>
  </cols>
  <sheetData>
    <row r="1" spans="1:11" x14ac:dyDescent="0.35">
      <c r="A1" s="88" t="s">
        <v>27</v>
      </c>
      <c r="B1" s="19" t="s">
        <v>5</v>
      </c>
      <c r="C1" s="19" t="s">
        <v>22</v>
      </c>
      <c r="D1" s="82" t="s">
        <v>0</v>
      </c>
      <c r="E1" s="80" t="s">
        <v>1</v>
      </c>
      <c r="F1" s="80" t="s">
        <v>2</v>
      </c>
      <c r="G1" s="80" t="s">
        <v>24</v>
      </c>
      <c r="H1" s="80" t="s">
        <v>23</v>
      </c>
      <c r="I1" s="80" t="s">
        <v>3</v>
      </c>
      <c r="J1" s="80" t="s">
        <v>4</v>
      </c>
      <c r="K1" s="80" t="s">
        <v>7</v>
      </c>
    </row>
    <row r="2" spans="1:11" ht="60" customHeight="1" x14ac:dyDescent="0.35">
      <c r="A2" s="88"/>
      <c r="B2" s="20" t="s">
        <v>6</v>
      </c>
      <c r="C2" s="20" t="s">
        <v>28</v>
      </c>
      <c r="D2" s="82"/>
      <c r="E2" s="80"/>
      <c r="F2" s="80"/>
      <c r="G2" s="80"/>
      <c r="H2" s="80"/>
      <c r="I2" s="80"/>
      <c r="J2" s="80"/>
      <c r="K2" s="80"/>
    </row>
    <row r="3" spans="1:11" x14ac:dyDescent="0.35">
      <c r="A3" s="17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35">
      <c r="A4" s="26" t="s">
        <v>8</v>
      </c>
      <c r="B4" s="22" t="s">
        <v>9</v>
      </c>
      <c r="C4" s="27">
        <v>29890.74</v>
      </c>
      <c r="D4" s="23">
        <v>650</v>
      </c>
      <c r="E4" s="23">
        <v>7500</v>
      </c>
      <c r="F4" s="23">
        <v>8250</v>
      </c>
      <c r="G4" s="23">
        <f>D4*1.27</f>
        <v>825.5</v>
      </c>
      <c r="H4" s="23">
        <f>G4*0.4</f>
        <v>330.20000000000005</v>
      </c>
      <c r="I4" s="23">
        <f>F4*0.98</f>
        <v>8085</v>
      </c>
      <c r="J4" s="23">
        <v>1976.5</v>
      </c>
      <c r="K4" s="24">
        <f>SUM(D4:J4)</f>
        <v>27617.200000000001</v>
      </c>
    </row>
    <row r="5" spans="1:11" x14ac:dyDescent="0.35">
      <c r="A5" s="26" t="s">
        <v>10</v>
      </c>
      <c r="B5" s="22" t="s">
        <v>9</v>
      </c>
      <c r="C5" s="27">
        <v>10497.51</v>
      </c>
      <c r="D5" s="23">
        <v>450</v>
      </c>
      <c r="E5" s="23">
        <f t="shared" ref="E5:E23" si="0">C5*0.27</f>
        <v>2834.3277000000003</v>
      </c>
      <c r="F5" s="23">
        <v>2900</v>
      </c>
      <c r="G5" s="23">
        <f t="shared" ref="G5:G14" si="1">D5*1.27</f>
        <v>571.5</v>
      </c>
      <c r="H5" s="23">
        <f t="shared" ref="H5:H24" si="2">G5*0.4</f>
        <v>228.60000000000002</v>
      </c>
      <c r="I5" s="23">
        <f t="shared" ref="I5:I15" si="3">F5*0.98</f>
        <v>2842</v>
      </c>
      <c r="J5" s="23">
        <v>1976.5</v>
      </c>
      <c r="K5" s="24">
        <f t="shared" ref="K5:K15" si="4">SUM(D5:J5)</f>
        <v>11802.9277</v>
      </c>
    </row>
    <row r="6" spans="1:11" x14ac:dyDescent="0.35">
      <c r="A6" s="26" t="s">
        <v>11</v>
      </c>
      <c r="B6" s="22" t="s">
        <v>12</v>
      </c>
      <c r="C6" s="27">
        <v>9965.4500000000007</v>
      </c>
      <c r="D6" s="23">
        <v>450</v>
      </c>
      <c r="E6" s="23">
        <f t="shared" si="0"/>
        <v>2690.6715000000004</v>
      </c>
      <c r="F6" s="23">
        <v>2700</v>
      </c>
      <c r="G6" s="23">
        <f t="shared" si="1"/>
        <v>571.5</v>
      </c>
      <c r="H6" s="23">
        <f t="shared" si="2"/>
        <v>228.60000000000002</v>
      </c>
      <c r="I6" s="23">
        <f t="shared" si="3"/>
        <v>2646</v>
      </c>
      <c r="J6" s="23">
        <v>1976.5</v>
      </c>
      <c r="K6" s="24">
        <f t="shared" si="4"/>
        <v>11263.271500000001</v>
      </c>
    </row>
    <row r="7" spans="1:11" x14ac:dyDescent="0.35">
      <c r="A7" s="26" t="s">
        <v>13</v>
      </c>
      <c r="B7" s="22" t="s">
        <v>12</v>
      </c>
      <c r="C7" s="27">
        <v>10130.469999999999</v>
      </c>
      <c r="D7" s="23">
        <v>450</v>
      </c>
      <c r="E7" s="23">
        <f t="shared" si="0"/>
        <v>2735.2269000000001</v>
      </c>
      <c r="F7" s="23">
        <v>2700</v>
      </c>
      <c r="G7" s="23">
        <f t="shared" si="1"/>
        <v>571.5</v>
      </c>
      <c r="H7" s="23">
        <f t="shared" si="2"/>
        <v>228.60000000000002</v>
      </c>
      <c r="I7" s="23">
        <f t="shared" si="3"/>
        <v>2646</v>
      </c>
      <c r="J7" s="23">
        <v>1976.5</v>
      </c>
      <c r="K7" s="24">
        <f t="shared" si="4"/>
        <v>11307.8269</v>
      </c>
    </row>
    <row r="8" spans="1:11" x14ac:dyDescent="0.35">
      <c r="A8" s="26" t="s">
        <v>14</v>
      </c>
      <c r="B8" s="22" t="s">
        <v>12</v>
      </c>
      <c r="C8" s="27">
        <v>8094</v>
      </c>
      <c r="D8" s="23">
        <v>450</v>
      </c>
      <c r="E8" s="23">
        <f t="shared" si="0"/>
        <v>2185.38</v>
      </c>
      <c r="F8" s="23">
        <v>2400</v>
      </c>
      <c r="G8" s="23">
        <f t="shared" si="1"/>
        <v>571.5</v>
      </c>
      <c r="H8" s="23">
        <f t="shared" si="2"/>
        <v>228.60000000000002</v>
      </c>
      <c r="I8" s="23">
        <f t="shared" si="3"/>
        <v>2352</v>
      </c>
      <c r="J8" s="23">
        <v>1976.5</v>
      </c>
      <c r="K8" s="24">
        <f t="shared" si="4"/>
        <v>10163.98</v>
      </c>
    </row>
    <row r="9" spans="1:11" x14ac:dyDescent="0.35">
      <c r="A9" s="26" t="s">
        <v>15</v>
      </c>
      <c r="B9" s="22" t="s">
        <v>12</v>
      </c>
      <c r="C9" s="27">
        <v>12406.47</v>
      </c>
      <c r="D9" s="23">
        <v>450</v>
      </c>
      <c r="E9" s="23">
        <f t="shared" si="0"/>
        <v>3349.7469000000001</v>
      </c>
      <c r="F9" s="23">
        <v>3200</v>
      </c>
      <c r="G9" s="23">
        <f t="shared" si="1"/>
        <v>571.5</v>
      </c>
      <c r="H9" s="23">
        <f t="shared" si="2"/>
        <v>228.60000000000002</v>
      </c>
      <c r="I9" s="23">
        <f t="shared" si="3"/>
        <v>3136</v>
      </c>
      <c r="J9" s="23">
        <v>1976.5</v>
      </c>
      <c r="K9" s="24">
        <f t="shared" si="4"/>
        <v>12912.3469</v>
      </c>
    </row>
    <row r="10" spans="1:11" x14ac:dyDescent="0.35">
      <c r="A10" s="26" t="s">
        <v>16</v>
      </c>
      <c r="B10" s="22" t="s">
        <v>12</v>
      </c>
      <c r="C10" s="27">
        <v>12355.43</v>
      </c>
      <c r="D10" s="23">
        <v>450</v>
      </c>
      <c r="E10" s="23">
        <f t="shared" si="0"/>
        <v>3335.9661000000001</v>
      </c>
      <c r="F10" s="23">
        <v>3200</v>
      </c>
      <c r="G10" s="23">
        <f t="shared" si="1"/>
        <v>571.5</v>
      </c>
      <c r="H10" s="23">
        <f t="shared" si="2"/>
        <v>228.60000000000002</v>
      </c>
      <c r="I10" s="23">
        <f t="shared" si="3"/>
        <v>3136</v>
      </c>
      <c r="J10" s="23">
        <v>1976.5</v>
      </c>
      <c r="K10" s="24">
        <f t="shared" si="4"/>
        <v>12898.5661</v>
      </c>
    </row>
    <row r="11" spans="1:11" x14ac:dyDescent="0.35">
      <c r="A11" s="26" t="s">
        <v>17</v>
      </c>
      <c r="B11" s="22" t="s">
        <v>12</v>
      </c>
      <c r="C11" s="27">
        <v>3004.33</v>
      </c>
      <c r="D11" s="23">
        <v>450</v>
      </c>
      <c r="E11" s="23">
        <f>C11*0.35</f>
        <v>1051.5155</v>
      </c>
      <c r="F11" s="23">
        <v>1900</v>
      </c>
      <c r="G11" s="23">
        <f t="shared" si="1"/>
        <v>571.5</v>
      </c>
      <c r="H11" s="23">
        <f t="shared" si="2"/>
        <v>228.60000000000002</v>
      </c>
      <c r="I11" s="23">
        <f t="shared" si="3"/>
        <v>1862</v>
      </c>
      <c r="J11" s="23">
        <v>1976.5</v>
      </c>
      <c r="K11" s="24">
        <f t="shared" si="4"/>
        <v>8040.1154999999999</v>
      </c>
    </row>
    <row r="12" spans="1:11" x14ac:dyDescent="0.35">
      <c r="A12" s="26" t="s">
        <v>18</v>
      </c>
      <c r="B12" s="22" t="s">
        <v>12</v>
      </c>
      <c r="C12" s="27">
        <v>10135.85</v>
      </c>
      <c r="D12" s="23">
        <v>450</v>
      </c>
      <c r="E12" s="23">
        <f t="shared" si="0"/>
        <v>2736.6795000000002</v>
      </c>
      <c r="F12" s="23">
        <v>2900</v>
      </c>
      <c r="G12" s="23">
        <f t="shared" si="1"/>
        <v>571.5</v>
      </c>
      <c r="H12" s="23">
        <f t="shared" si="2"/>
        <v>228.60000000000002</v>
      </c>
      <c r="I12" s="23">
        <f t="shared" si="3"/>
        <v>2842</v>
      </c>
      <c r="J12" s="23">
        <v>1976.5</v>
      </c>
      <c r="K12" s="24">
        <f t="shared" si="4"/>
        <v>11705.279500000001</v>
      </c>
    </row>
    <row r="13" spans="1:11" x14ac:dyDescent="0.35">
      <c r="A13" s="26" t="s">
        <v>19</v>
      </c>
      <c r="B13" s="22" t="s">
        <v>12</v>
      </c>
      <c r="C13" s="27">
        <v>8088.24</v>
      </c>
      <c r="D13" s="23">
        <v>450</v>
      </c>
      <c r="E13" s="23">
        <f t="shared" si="0"/>
        <v>2183.8247999999999</v>
      </c>
      <c r="F13" s="23">
        <v>2400</v>
      </c>
      <c r="G13" s="23">
        <f t="shared" si="1"/>
        <v>571.5</v>
      </c>
      <c r="H13" s="23">
        <f t="shared" si="2"/>
        <v>228.60000000000002</v>
      </c>
      <c r="I13" s="23">
        <f t="shared" si="3"/>
        <v>2352</v>
      </c>
      <c r="J13" s="23">
        <v>1976.5</v>
      </c>
      <c r="K13" s="24">
        <f t="shared" si="4"/>
        <v>10162.424800000001</v>
      </c>
    </row>
    <row r="14" spans="1:11" x14ac:dyDescent="0.35">
      <c r="A14" s="26" t="s">
        <v>20</v>
      </c>
      <c r="B14" s="22" t="s">
        <v>12</v>
      </c>
      <c r="C14" s="27">
        <v>7022.28</v>
      </c>
      <c r="D14" s="23">
        <v>450</v>
      </c>
      <c r="E14" s="23">
        <f t="shared" si="0"/>
        <v>1896.0155999999999</v>
      </c>
      <c r="F14" s="23">
        <v>2100</v>
      </c>
      <c r="G14" s="23">
        <f t="shared" si="1"/>
        <v>571.5</v>
      </c>
      <c r="H14" s="23">
        <f t="shared" si="2"/>
        <v>228.60000000000002</v>
      </c>
      <c r="I14" s="23">
        <f t="shared" si="3"/>
        <v>2058</v>
      </c>
      <c r="J14" s="23">
        <v>1976.5</v>
      </c>
      <c r="K14" s="24">
        <f t="shared" si="4"/>
        <v>9280.615600000001</v>
      </c>
    </row>
    <row r="15" spans="1:11" x14ac:dyDescent="0.35">
      <c r="A15" s="26" t="s">
        <v>43</v>
      </c>
      <c r="B15" s="22" t="s">
        <v>12</v>
      </c>
      <c r="C15" s="27">
        <v>21321.15</v>
      </c>
      <c r="D15" s="23">
        <v>650</v>
      </c>
      <c r="E15" s="23">
        <f t="shared" si="0"/>
        <v>5756.710500000001</v>
      </c>
      <c r="F15" s="23">
        <v>7800</v>
      </c>
      <c r="G15" s="23">
        <f>D15*1.27</f>
        <v>825.5</v>
      </c>
      <c r="H15" s="23">
        <f t="shared" si="2"/>
        <v>330.20000000000005</v>
      </c>
      <c r="I15" s="23">
        <f t="shared" si="3"/>
        <v>7644</v>
      </c>
      <c r="J15" s="23">
        <v>1976.5</v>
      </c>
      <c r="K15" s="24">
        <f t="shared" si="4"/>
        <v>24982.910500000002</v>
      </c>
    </row>
    <row r="16" spans="1:11" x14ac:dyDescent="0.35">
      <c r="A16" s="17" t="s">
        <v>25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8" t="s">
        <v>36</v>
      </c>
      <c r="B17" s="29" t="s">
        <v>12</v>
      </c>
      <c r="C17" s="27">
        <v>12340.65</v>
      </c>
      <c r="D17" s="25">
        <v>450</v>
      </c>
      <c r="E17" s="31">
        <f t="shared" si="0"/>
        <v>3331.9755</v>
      </c>
      <c r="F17" s="32">
        <v>3200</v>
      </c>
      <c r="G17" s="23">
        <f>D17*1.27</f>
        <v>571.5</v>
      </c>
      <c r="H17" s="23">
        <f t="shared" si="2"/>
        <v>228.60000000000002</v>
      </c>
      <c r="I17" s="23">
        <f t="shared" ref="I17:I24" si="5">F17*0.98</f>
        <v>3136</v>
      </c>
      <c r="J17" s="23">
        <v>1976.5</v>
      </c>
      <c r="K17" s="24">
        <f t="shared" ref="K17:K21" si="6">SUM(D17:J17)</f>
        <v>12894.575500000001</v>
      </c>
    </row>
    <row r="18" spans="1:11" x14ac:dyDescent="0.35">
      <c r="A18" s="28" t="s">
        <v>37</v>
      </c>
      <c r="B18" s="29" t="s">
        <v>12</v>
      </c>
      <c r="C18" s="27">
        <v>7088.37</v>
      </c>
      <c r="D18" s="25">
        <v>450</v>
      </c>
      <c r="E18" s="31">
        <f t="shared" si="0"/>
        <v>1913.8599000000002</v>
      </c>
      <c r="F18" s="32">
        <v>2100</v>
      </c>
      <c r="G18" s="23">
        <f>D18*1.27</f>
        <v>571.5</v>
      </c>
      <c r="H18" s="23">
        <f t="shared" si="2"/>
        <v>228.60000000000002</v>
      </c>
      <c r="I18" s="23">
        <f t="shared" si="5"/>
        <v>2058</v>
      </c>
      <c r="J18" s="23">
        <v>1976.5</v>
      </c>
      <c r="K18" s="24">
        <f t="shared" si="6"/>
        <v>9298.4599000000017</v>
      </c>
    </row>
    <row r="19" spans="1:11" x14ac:dyDescent="0.35">
      <c r="A19" s="28" t="s">
        <v>38</v>
      </c>
      <c r="B19" s="29" t="s">
        <v>21</v>
      </c>
      <c r="C19" s="27">
        <v>10462.94</v>
      </c>
      <c r="D19" s="25">
        <v>450</v>
      </c>
      <c r="E19" s="31">
        <f t="shared" si="0"/>
        <v>2824.9938000000002</v>
      </c>
      <c r="F19" s="32">
        <v>2900</v>
      </c>
      <c r="G19" s="23">
        <f t="shared" ref="G19:G21" si="7">D19*1.27</f>
        <v>571.5</v>
      </c>
      <c r="H19" s="23">
        <f t="shared" si="2"/>
        <v>228.60000000000002</v>
      </c>
      <c r="I19" s="23">
        <f t="shared" si="5"/>
        <v>2842</v>
      </c>
      <c r="J19" s="23">
        <v>1976.5</v>
      </c>
      <c r="K19" s="24">
        <f t="shared" si="6"/>
        <v>11793.593800000001</v>
      </c>
    </row>
    <row r="20" spans="1:11" x14ac:dyDescent="0.35">
      <c r="A20" s="28" t="s">
        <v>39</v>
      </c>
      <c r="B20" s="29" t="s">
        <v>12</v>
      </c>
      <c r="C20" s="27">
        <v>10616.98</v>
      </c>
      <c r="D20" s="25">
        <v>450</v>
      </c>
      <c r="E20" s="31">
        <f t="shared" si="0"/>
        <v>2866.5846000000001</v>
      </c>
      <c r="F20" s="32">
        <v>2900</v>
      </c>
      <c r="G20" s="23">
        <f t="shared" si="7"/>
        <v>571.5</v>
      </c>
      <c r="H20" s="23">
        <f t="shared" si="2"/>
        <v>228.60000000000002</v>
      </c>
      <c r="I20" s="23">
        <f t="shared" si="5"/>
        <v>2842</v>
      </c>
      <c r="J20" s="23">
        <v>1976.5</v>
      </c>
      <c r="K20" s="24">
        <f t="shared" si="6"/>
        <v>11835.184600000001</v>
      </c>
    </row>
    <row r="21" spans="1:11" x14ac:dyDescent="0.35">
      <c r="A21" s="28" t="s">
        <v>40</v>
      </c>
      <c r="B21" s="29" t="s">
        <v>21</v>
      </c>
      <c r="C21" s="27">
        <v>10616.26</v>
      </c>
      <c r="D21" s="25">
        <v>450</v>
      </c>
      <c r="E21" s="31">
        <f t="shared" si="0"/>
        <v>2866.3902000000003</v>
      </c>
      <c r="F21" s="32">
        <v>2900</v>
      </c>
      <c r="G21" s="23">
        <f t="shared" si="7"/>
        <v>571.5</v>
      </c>
      <c r="H21" s="23">
        <f t="shared" si="2"/>
        <v>228.60000000000002</v>
      </c>
      <c r="I21" s="23">
        <f t="shared" si="5"/>
        <v>2842</v>
      </c>
      <c r="J21" s="23">
        <v>1976.5</v>
      </c>
      <c r="K21" s="24">
        <f t="shared" si="6"/>
        <v>11834.9902</v>
      </c>
    </row>
    <row r="22" spans="1:11" x14ac:dyDescent="0.35">
      <c r="A22" s="17" t="s">
        <v>26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8" t="s">
        <v>41</v>
      </c>
      <c r="B23" s="22" t="s">
        <v>21</v>
      </c>
      <c r="C23" s="30">
        <v>19057</v>
      </c>
      <c r="D23" s="25">
        <v>650</v>
      </c>
      <c r="E23" s="31">
        <f t="shared" si="0"/>
        <v>5145.3900000000003</v>
      </c>
      <c r="F23" s="32">
        <v>7000</v>
      </c>
      <c r="G23" s="23">
        <f>D23*1.27</f>
        <v>825.5</v>
      </c>
      <c r="H23" s="23">
        <f t="shared" si="2"/>
        <v>330.20000000000005</v>
      </c>
      <c r="I23" s="23">
        <f t="shared" si="5"/>
        <v>6860</v>
      </c>
      <c r="J23" s="23">
        <v>1976.5</v>
      </c>
      <c r="K23" s="24">
        <f t="shared" ref="K23:K24" si="8">SUM(D23:J23)</f>
        <v>22787.59</v>
      </c>
    </row>
    <row r="24" spans="1:11" x14ac:dyDescent="0.35">
      <c r="A24" s="28" t="s">
        <v>42</v>
      </c>
      <c r="B24" s="22" t="s">
        <v>21</v>
      </c>
      <c r="C24" s="30">
        <v>17123</v>
      </c>
      <c r="D24" s="25">
        <v>450</v>
      </c>
      <c r="E24" s="31">
        <f>C24*0.27</f>
        <v>4623.21</v>
      </c>
      <c r="F24" s="32">
        <v>7000</v>
      </c>
      <c r="G24" s="23">
        <f>D24*1.27</f>
        <v>571.5</v>
      </c>
      <c r="H24" s="23">
        <f t="shared" si="2"/>
        <v>228.60000000000002</v>
      </c>
      <c r="I24" s="23">
        <f t="shared" si="5"/>
        <v>6860</v>
      </c>
      <c r="J24" s="23">
        <v>1976.5</v>
      </c>
      <c r="K24" s="24">
        <f t="shared" si="8"/>
        <v>21709.809999999998</v>
      </c>
    </row>
    <row r="25" spans="1:11" x14ac:dyDescent="0.35">
      <c r="A25" s="1"/>
      <c r="B25" s="1"/>
      <c r="C25" s="1"/>
      <c r="D25" s="1"/>
      <c r="E25" s="21"/>
      <c r="F25" s="1"/>
      <c r="G25" s="1"/>
      <c r="H25" s="1"/>
      <c r="I25" s="1"/>
      <c r="J25" s="1"/>
      <c r="K25" s="1"/>
    </row>
    <row r="26" spans="1:11" x14ac:dyDescent="0.35">
      <c r="A26" s="1"/>
      <c r="B26" s="1"/>
      <c r="C26" s="2">
        <f>SUM(C4:C24)</f>
        <v>230217.12000000002</v>
      </c>
      <c r="D26" s="3">
        <f>SUM(D4:D24)</f>
        <v>9150</v>
      </c>
      <c r="E26" s="3">
        <f t="shared" ref="E26:K26" si="9">SUM(E4:E24)</f>
        <v>61828.469000000012</v>
      </c>
      <c r="F26" s="3">
        <f t="shared" si="9"/>
        <v>70450</v>
      </c>
      <c r="G26" s="3">
        <f t="shared" si="9"/>
        <v>11620.5</v>
      </c>
      <c r="H26" s="3">
        <f t="shared" si="9"/>
        <v>4648.2</v>
      </c>
      <c r="I26" s="3">
        <f t="shared" si="9"/>
        <v>69041</v>
      </c>
      <c r="J26" s="3">
        <f t="shared" si="9"/>
        <v>37553.5</v>
      </c>
      <c r="K26" s="3">
        <f t="shared" si="9"/>
        <v>264291.66899999999</v>
      </c>
    </row>
    <row r="27" spans="1:11" x14ac:dyDescent="0.35">
      <c r="D27" s="33"/>
    </row>
    <row r="30" spans="1:11" x14ac:dyDescent="0.35">
      <c r="F30" s="34"/>
    </row>
    <row r="31" spans="1:11" x14ac:dyDescent="0.35">
      <c r="F31" s="34"/>
    </row>
    <row r="32" spans="1:11" x14ac:dyDescent="0.35">
      <c r="F32" s="34"/>
    </row>
    <row r="33" spans="3:6" x14ac:dyDescent="0.35">
      <c r="F33" s="34"/>
    </row>
    <row r="34" spans="3:6" x14ac:dyDescent="0.35">
      <c r="F34" s="34"/>
    </row>
    <row r="35" spans="3:6" x14ac:dyDescent="0.35">
      <c r="F35" s="34"/>
    </row>
    <row r="36" spans="3:6" x14ac:dyDescent="0.35">
      <c r="F36" s="34"/>
    </row>
    <row r="37" spans="3:6" x14ac:dyDescent="0.35">
      <c r="F37" s="34"/>
    </row>
    <row r="38" spans="3:6" x14ac:dyDescent="0.35">
      <c r="F38" s="34"/>
    </row>
    <row r="39" spans="3:6" x14ac:dyDescent="0.35">
      <c r="F39" s="34"/>
    </row>
    <row r="40" spans="3:6" x14ac:dyDescent="0.35">
      <c r="F40" s="34"/>
    </row>
    <row r="41" spans="3:6" x14ac:dyDescent="0.35">
      <c r="C41" s="33"/>
      <c r="F41" s="34"/>
    </row>
    <row r="42" spans="3:6" x14ac:dyDescent="0.35">
      <c r="C42" s="33"/>
      <c r="F42" s="34"/>
    </row>
    <row r="43" spans="3:6" x14ac:dyDescent="0.35">
      <c r="C43" s="33"/>
    </row>
  </sheetData>
  <mergeCells count="9">
    <mergeCell ref="G1:G2"/>
    <mergeCell ref="I1:I2"/>
    <mergeCell ref="J1:J2"/>
    <mergeCell ref="K1:K2"/>
    <mergeCell ref="A1:A2"/>
    <mergeCell ref="D1:D2"/>
    <mergeCell ref="E1:E2"/>
    <mergeCell ref="F1:F2"/>
    <mergeCell ref="H1:H2"/>
  </mergeCells>
  <pageMargins left="0.70866141732283472" right="0.70866141732283472" top="0.74803149606299213" bottom="0.74803149606299213" header="0.31496062992125984" footer="0.31496062992125984"/>
  <pageSetup paperSize="8" scale="86" orientation="landscape" verticalDpi="0" r:id="rId1"/>
  <ignoredErrors>
    <ignoredError sqref="E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5C2A2-D5E4-4107-894B-6C0E7C8D6FC9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customXml/itemProps2.xml><?xml version="1.0" encoding="utf-8"?>
<ds:datastoreItem xmlns:ds="http://schemas.openxmlformats.org/officeDocument/2006/customXml" ds:itemID="{5A3B7AA1-0FAE-44A1-B8C7-F6BCA6ADE8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5BD2E-1AD6-474F-80F3-EA96E5AFB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</vt:lpstr>
      <vt:lpstr>DESGLOSE</vt:lpstr>
      <vt:lpstr>Resumen (pliego anterior)</vt:lpstr>
      <vt:lpstr>Desglose (pliego anterior)</vt:lpstr>
      <vt:lpstr>'Desglose (pliego anterior)'!Área_de_impresión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2021-09-21T14:43:27Z</cp:lastPrinted>
  <dcterms:created xsi:type="dcterms:W3CDTF">2006-09-16T00:00:00Z</dcterms:created>
  <dcterms:modified xsi:type="dcterms:W3CDTF">2025-02-05T09:02:21Z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Order">
    <vt:r8>5838000</vt:r8>
  </property>
  <property fmtid="{D5CDD505-2E9C-101B-9397-08002B2CF9AE}" pid="4" name="MediaServiceImageTags">
    <vt:lpwstr/>
  </property>
</Properties>
</file>